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ttacthments for Arcus\"/>
    </mc:Choice>
  </mc:AlternateContent>
  <bookViews>
    <workbookView xWindow="240" yWindow="90" windowWidth="19980" windowHeight="8325"/>
  </bookViews>
  <sheets>
    <sheet name="Stansty" sheetId="1" r:id="rId1"/>
    <sheet name="Location Map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AC5" i="1" l="1"/>
  <c r="AC4" i="1"/>
  <c r="AC3" i="1"/>
  <c r="X19" i="1"/>
  <c r="N19" i="1" l="1"/>
  <c r="N13" i="1"/>
  <c r="AD5" i="1" l="1"/>
  <c r="AD4" i="1" l="1"/>
  <c r="Y4" i="1" l="1"/>
  <c r="Z4" i="1" s="1"/>
  <c r="AB4" i="1" s="1"/>
  <c r="Y5" i="1"/>
  <c r="Z5" i="1" s="1"/>
  <c r="AB5" i="1" s="1"/>
  <c r="Y3" i="1" l="1"/>
  <c r="Z3" i="1" s="1"/>
  <c r="AB3" i="1" l="1"/>
  <c r="AD3" i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H10" i="1" l="1"/>
  <c r="H9" i="1"/>
  <c r="G10" i="1"/>
  <c r="G9" i="1"/>
  <c r="F10" i="1"/>
  <c r="F9" i="1"/>
  <c r="E10" i="1"/>
  <c r="E9" i="1"/>
  <c r="I9" i="1" s="1"/>
  <c r="I3" i="1" s="1"/>
  <c r="J10" i="1" l="1"/>
  <c r="J3" i="1" s="1"/>
</calcChain>
</file>

<file path=xl/comments1.xml><?xml version="1.0" encoding="utf-8"?>
<comments xmlns="http://schemas.openxmlformats.org/spreadsheetml/2006/main">
  <authors>
    <author>Donna Tait</author>
  </authors>
  <commentList>
    <comment ref="AC3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See table in V9.
Additional approx 245 pupils being generated from local developments to the Bryn Alyn area</t>
        </r>
      </text>
    </comment>
    <comment ref="S4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Year 5/6 smaller year groups this will increase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mapped to 55 St Giles Park</t>
        </r>
      </text>
    </comment>
    <comment ref="M12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Nearest school Rhosddu based on mapping from Flintshire - second closest Heulfan</t>
        </r>
      </text>
    </comment>
    <comment ref="M17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Nearest Primary Rhosddu but if entrance moves to where indicated on Mold Rd - Heulfan becomes closest</t>
        </r>
      </text>
    </comment>
    <comment ref="V17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P/2019/0546 (450) P/2020/0649 (300)</t>
        </r>
      </text>
    </comment>
    <comment ref="X17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Brymbo development - 300 houses = 54
450 houses = 63</t>
        </r>
      </text>
    </comment>
  </commentList>
</comments>
</file>

<file path=xl/sharedStrings.xml><?xml version="1.0" encoding="utf-8"?>
<sst xmlns="http://schemas.openxmlformats.org/spreadsheetml/2006/main" count="125" uniqueCount="91">
  <si>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</si>
  <si>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</si>
  <si>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</si>
  <si>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</si>
  <si>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</si>
  <si>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</si>
  <si>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Date to Planning  (21 days from date of email)</t>
  </si>
  <si>
    <t>Location (incl postcode)</t>
  </si>
  <si>
    <t>No. of 2+ Apartments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</si>
  <si>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</si>
  <si>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</si>
  <si>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</si>
  <si>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</si>
  <si>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</si>
  <si>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>School Cluster</t>
  </si>
  <si>
    <t xml:space="preserve">Education Contribution Required for Primary </t>
  </si>
  <si>
    <t>Education Contribution Required for Secondary</t>
  </si>
  <si>
    <t>Gwyn Humphreys</t>
  </si>
  <si>
    <t>P/2023/0050</t>
  </si>
  <si>
    <t>Stansty Fields</t>
  </si>
  <si>
    <t>Mold Rd</t>
  </si>
  <si>
    <t>LL11 4AX</t>
  </si>
  <si>
    <t>Bryn Alyn</t>
  </si>
  <si>
    <t>Land at</t>
  </si>
  <si>
    <t xml:space="preserve">School Name </t>
  </si>
  <si>
    <t xml:space="preserve">Capacity 10% (recommended surplus required) </t>
  </si>
  <si>
    <t>School Name</t>
  </si>
  <si>
    <t xml:space="preserve">Ysgol Bryn Alyn </t>
  </si>
  <si>
    <t>Ysgol Morgan Llwyd</t>
  </si>
  <si>
    <t>Ysgol Heulfan (English)</t>
  </si>
  <si>
    <t>Ysgol Bro Alun (Welsh)</t>
  </si>
  <si>
    <t xml:space="preserve">St Mary’s RC (Faith) </t>
  </si>
  <si>
    <t xml:space="preserve">Gwersyllt CP (English) </t>
  </si>
  <si>
    <t>Information required from Planning</t>
  </si>
  <si>
    <t>St Josephs High School</t>
  </si>
  <si>
    <t>Nearest Primary School (GIS Mapping) (Miles)</t>
  </si>
  <si>
    <t>Number of Contributions already received (exceed 5)</t>
  </si>
  <si>
    <t>Published Capacity of School (Taken from Parents Guide 2023)</t>
  </si>
  <si>
    <t>Capacity of School (Including 10% Surplus Recommended by School Organisation Code)</t>
  </si>
  <si>
    <t>Nearest Secondary  School (GIS Mapping) (Miles)</t>
  </si>
  <si>
    <t>Overcapacity (when 10% surplus applied)</t>
  </si>
  <si>
    <t>Number on Roll (Taken from PLASC 2023)</t>
  </si>
  <si>
    <t>Potential Number on roll with additional pupils from future developments</t>
  </si>
  <si>
    <t>Overcapacity (when 10% surplus applied and potential pupils from future developments included)</t>
  </si>
  <si>
    <t>Additional Pupils Generated from Other Developments with Nearest Secondary Bryn Alyn</t>
  </si>
  <si>
    <t>P/2018/0997</t>
  </si>
  <si>
    <t>Dodds Lane</t>
  </si>
  <si>
    <t>0.665 miles</t>
  </si>
  <si>
    <t>Stansty Small</t>
  </si>
  <si>
    <t>0.865 miles</t>
  </si>
  <si>
    <t>P/2021/0135</t>
  </si>
  <si>
    <t>Rhosrobin</t>
  </si>
  <si>
    <t>1.813 miles</t>
  </si>
  <si>
    <t>P/2021/1057</t>
  </si>
  <si>
    <t>Llay New Road</t>
  </si>
  <si>
    <t>92 (80 eligible)</t>
  </si>
  <si>
    <t>1.21 miles</t>
  </si>
  <si>
    <t>P/2019/0354</t>
  </si>
  <si>
    <t>Blast Rd</t>
  </si>
  <si>
    <t>2.003 miles</t>
  </si>
  <si>
    <t>P/2021/0255</t>
  </si>
  <si>
    <t>Heritage Way</t>
  </si>
  <si>
    <t>2.102 miles</t>
  </si>
  <si>
    <t>Brymbo (BDL)</t>
  </si>
  <si>
    <t>1.722 miles</t>
  </si>
  <si>
    <t>P/2019/0923</t>
  </si>
  <si>
    <t xml:space="preserve">Stansty Large </t>
  </si>
  <si>
    <t>1.164 miles</t>
  </si>
  <si>
    <t>Primary (Pupils Generated)</t>
  </si>
  <si>
    <t>Secondary (Pupils Generated)</t>
  </si>
  <si>
    <t>Yes</t>
  </si>
  <si>
    <t>Additional Pupils Generated from Other Developments with Nearest Primary Rhosddu</t>
  </si>
  <si>
    <t>Planning Ref</t>
  </si>
  <si>
    <t>Description</t>
  </si>
  <si>
    <t>Primary Pupils</t>
  </si>
  <si>
    <t xml:space="preserve">Dwellings </t>
  </si>
  <si>
    <t>Distance from Rhosddu</t>
  </si>
  <si>
    <t>Status of Application</t>
  </si>
  <si>
    <t>Glyndwr Uni</t>
  </si>
  <si>
    <t xml:space="preserve">0.648 miles </t>
  </si>
  <si>
    <t>Additional Pupils Generated from Other Developments with Nearest Primary Heulfan</t>
  </si>
  <si>
    <t>Distance from Heulfan</t>
  </si>
  <si>
    <t>P/2021/0094</t>
  </si>
  <si>
    <t xml:space="preserve">Granted </t>
  </si>
  <si>
    <t xml:space="preserve">App Pending </t>
  </si>
  <si>
    <t>App Pending</t>
  </si>
  <si>
    <t>Appeal</t>
  </si>
  <si>
    <t>Started</t>
  </si>
  <si>
    <t>Secondary Pupils</t>
  </si>
  <si>
    <t>Distance from BA</t>
  </si>
  <si>
    <t>P2020/0649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</si>
</sst>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0" fillId="0" borderId="2" xfId="0" applyBorder="1"/>
    <xf numFmtId="0" fontId="7" fillId="0" borderId="2" xfId="0" applyFont="1" applyBorder="1"/>
    <xf numFmtId="0" fontId="0" fillId="0" borderId="0" xfId="0" applyBorder="1"/>
    <xf numFmtId="0" fontId="7" fillId="0" borderId="0" xfId="0" applyFont="1" applyBorder="1"/>
    <xf numFmtId="164" fontId="0" fillId="0" borderId="0" xfId="0" applyNumberFormat="1" applyBorder="1"/>
    <xf numFmtId="0" fontId="8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7" fillId="6" borderId="3" xfId="0" applyFont="1" applyFill="1" applyBorder="1"/>
    <xf numFmtId="0" fontId="7" fillId="6" borderId="4" xfId="0" applyFont="1" applyFill="1" applyBorder="1"/>
    <xf numFmtId="0" fontId="7" fillId="6" borderId="14" xfId="0" applyFont="1" applyFill="1" applyBorder="1"/>
    <xf numFmtId="0" fontId="0" fillId="8" borderId="8" xfId="0" applyFill="1" applyBorder="1" applyAlignment="1">
      <alignment horizontal="center" wrapText="1"/>
    </xf>
    <xf numFmtId="0" fontId="0" fillId="0" borderId="19" xfId="0" applyBorder="1"/>
    <xf numFmtId="0" fontId="7" fillId="0" borderId="19" xfId="0" applyFont="1" applyBorder="1"/>
    <xf numFmtId="0" fontId="0" fillId="0" borderId="0" xfId="0" applyFill="1" applyBorder="1"/>
    <xf numFmtId="0" fontId="0" fillId="0" borderId="20" xfId="0" applyFill="1" applyBorder="1"/>
    <xf numFmtId="164" fontId="0" fillId="0" borderId="0" xfId="0" applyNumberFormat="1" applyFill="1" applyBorder="1"/>
    <xf numFmtId="164" fontId="7" fillId="0" borderId="0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0" fillId="5" borderId="12" xfId="0" applyFont="1" applyFill="1" applyBorder="1" applyAlignment="1">
      <alignment horizontal="left"/>
    </xf>
    <xf numFmtId="0" fontId="10" fillId="5" borderId="13" xfId="0" applyFont="1" applyFill="1" applyBorder="1" applyAlignment="1">
      <alignment horizontal="left"/>
    </xf>
    <xf numFmtId="0" fontId="10" fillId="5" borderId="17" xfId="0" applyFont="1" applyFill="1" applyBorder="1" applyAlignment="1">
      <alignment horizontal="left"/>
    </xf>
    <xf numFmtId="0" fontId="10" fillId="5" borderId="18" xfId="0" applyFont="1" applyFill="1" applyBorder="1" applyAlignment="1">
      <alignment horizontal="left"/>
    </xf>
    <xf numFmtId="0" fontId="10" fillId="0" borderId="2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3</xdr:row>
      <xdr:rowOff>102318</xdr:rowOff>
    </xdr:from>
    <xdr:to>
      <xdr:col>14</xdr:col>
      <xdr:colOff>455765</xdr:colOff>
      <xdr:row>24</xdr:row>
      <xdr:rowOff>104775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71" t="10186" r="50576" b="10534"/>
        <a:stretch/>
      </xdr:blipFill>
      <xdr:spPr>
        <a:xfrm>
          <a:off x="542925" y="673818"/>
          <a:ext cx="8447240" cy="4002957"/>
        </a:xfrm>
        <a:prstGeom prst="rect">
          <a:avLst/>
        </a:prstGeom>
      </xdr:spPr>
    </xdr:pic>
    <xdr:clientData/>
  </xdr:twoCellAnchor>
  <xdr:twoCellAnchor editAs="oneCell">
    <xdr:from>
      <xdr:col>15</xdr:col>
      <xdr:colOff>323850</xdr:colOff>
      <xdr:row>1</xdr:row>
      <xdr:rowOff>104775</xdr:rowOff>
    </xdr:from>
    <xdr:to>
      <xdr:col>27</xdr:col>
      <xdr:colOff>295276</xdr:colOff>
      <xdr:row>28</xdr:row>
      <xdr:rowOff>85725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7981" t="9657" r="7362" b="3682"/>
        <a:stretch/>
      </xdr:blipFill>
      <xdr:spPr>
        <a:xfrm>
          <a:off x="9467850" y="295275"/>
          <a:ext cx="7286626" cy="512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9"/>
  <sheetViews>
    <sheetView tabSelected="1" workbookViewId="0">
      <selection activeCell="S13" sqref="S12:S13"/>
    </sheetView>
  </sheetViews>
  <sheetFormatPr defaultRowHeight="15" x14ac:dyDescent="0.25"/>
  <cols>
    <col min="1" max="1" width="14.42578125" customWidth="1"/>
    <col min="2" max="2" width="22" customWidth="1"/>
    <col min="3" max="3" width="13.7109375" customWidth="1"/>
    <col min="4" max="4" width="11" customWidth="1"/>
    <col min="12" max="12" width="11.42578125" customWidth="1"/>
    <col min="13" max="13" width="19.140625" customWidth="1"/>
    <col min="14" max="14" width="15" customWidth="1"/>
    <col min="16" max="16" width="16.7109375" customWidth="1"/>
    <col min="17" max="17" width="15.85546875" customWidth="1"/>
    <col min="18" max="18" width="14.28515625" customWidth="1"/>
    <col min="19" max="19" width="20.28515625" customWidth="1"/>
    <col min="20" max="21" width="12.28515625" customWidth="1"/>
    <col min="22" max="22" width="13.28515625" customWidth="1"/>
    <col min="23" max="23" width="15.28515625" customWidth="1"/>
    <col min="24" max="24" width="10.7109375" customWidth="1"/>
    <col min="25" max="25" width="12.7109375" customWidth="1"/>
    <col min="26" max="26" width="14" customWidth="1"/>
    <col min="27" max="27" width="15.7109375" customWidth="1"/>
    <col min="28" max="28" width="13.28515625" customWidth="1"/>
    <col min="29" max="29" width="19.7109375" customWidth="1"/>
    <col min="30" max="30" width="19" customWidth="1"/>
    <col min="31" max="31" width="24.42578125" customWidth="1"/>
    <col min="32" max="32" width="14.28515625" customWidth="1"/>
    <col min="33" max="33" width="18.28515625" customWidth="1"/>
  </cols>
  <sheetData>
    <row r="1" spans="1:32" ht="15.75" thickBot="1" x14ac:dyDescent="0.3">
      <c r="A1" s="8"/>
      <c r="B1" s="8"/>
      <c r="C1" s="8"/>
      <c r="D1" s="8"/>
      <c r="E1" s="76" t="s">
        <v>0</v>
      </c>
      <c r="F1" s="76"/>
      <c r="G1" s="76"/>
      <c r="H1" s="76"/>
      <c r="I1" s="77" t="s">
        <v>1</v>
      </c>
      <c r="J1" s="77"/>
      <c r="K1" s="9"/>
      <c r="L1" s="77" t="s">
        <v>2</v>
      </c>
      <c r="M1" s="77"/>
      <c r="N1" s="77"/>
      <c r="O1" s="77"/>
      <c r="P1" s="77"/>
      <c r="Q1" s="77"/>
      <c r="R1" s="77"/>
      <c r="S1" s="77"/>
      <c r="T1" s="77"/>
      <c r="U1" s="72" t="s">
        <v>3</v>
      </c>
      <c r="V1" s="73"/>
      <c r="W1" s="73"/>
      <c r="X1" s="73"/>
      <c r="Y1" s="73"/>
      <c r="Z1" s="73"/>
      <c r="AA1" s="73"/>
      <c r="AB1" s="73"/>
      <c r="AC1" s="73"/>
      <c r="AD1" s="73"/>
      <c r="AE1" s="73"/>
      <c r="AF1" s="35"/>
    </row>
    <row r="2" spans="1:32" ht="102.75" thickBot="1" x14ac:dyDescent="0.3">
      <c r="A2" s="10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1" t="s">
        <v>12</v>
      </c>
      <c r="J2" s="11" t="s">
        <v>13</v>
      </c>
      <c r="K2" s="11" t="s">
        <v>24</v>
      </c>
      <c r="L2" s="11" t="s">
        <v>35</v>
      </c>
      <c r="M2" s="11" t="s">
        <v>14</v>
      </c>
      <c r="N2" s="11" t="s">
        <v>36</v>
      </c>
      <c r="O2" s="11" t="s">
        <v>37</v>
      </c>
      <c r="P2" s="11" t="s">
        <v>25</v>
      </c>
      <c r="Q2" s="11" t="s">
        <v>38</v>
      </c>
      <c r="R2" s="11" t="s">
        <v>41</v>
      </c>
      <c r="S2" s="11" t="s">
        <v>40</v>
      </c>
      <c r="T2" s="11" t="s">
        <v>15</v>
      </c>
      <c r="U2" s="11" t="s">
        <v>26</v>
      </c>
      <c r="V2" s="11" t="s">
        <v>39</v>
      </c>
      <c r="W2" s="11" t="s">
        <v>36</v>
      </c>
      <c r="X2" s="11" t="s">
        <v>37</v>
      </c>
      <c r="Y2" s="11" t="s">
        <v>25</v>
      </c>
      <c r="Z2" s="11" t="s">
        <v>38</v>
      </c>
      <c r="AA2" s="11" t="s">
        <v>41</v>
      </c>
      <c r="AB2" s="11" t="s">
        <v>40</v>
      </c>
      <c r="AC2" s="11" t="s">
        <v>42</v>
      </c>
      <c r="AD2" s="11" t="s">
        <v>43</v>
      </c>
      <c r="AE2" s="11" t="s">
        <v>16</v>
      </c>
    </row>
    <row r="3" spans="1:32" ht="39.950000000000003" customHeight="1" thickBot="1" x14ac:dyDescent="0.3">
      <c r="A3" s="64" t="s">
        <v>18</v>
      </c>
      <c r="B3" s="64" t="s">
        <v>17</v>
      </c>
      <c r="C3" s="65">
        <v>44951</v>
      </c>
      <c r="D3" s="12" t="s">
        <v>23</v>
      </c>
      <c r="E3" s="63">
        <v>0</v>
      </c>
      <c r="F3" s="63">
        <v>20</v>
      </c>
      <c r="G3" s="63">
        <v>47</v>
      </c>
      <c r="H3" s="63">
        <v>29</v>
      </c>
      <c r="I3" s="75">
        <f>I9</f>
        <v>22.200000000000003</v>
      </c>
      <c r="J3" s="75">
        <f>J10</f>
        <v>19.79</v>
      </c>
      <c r="K3" s="13" t="s">
        <v>29</v>
      </c>
      <c r="L3" s="13">
        <v>0.69699999999999995</v>
      </c>
      <c r="M3" s="64" t="s">
        <v>22</v>
      </c>
      <c r="N3" s="74" t="s">
        <v>33</v>
      </c>
      <c r="O3" s="13">
        <v>294</v>
      </c>
      <c r="P3" s="13">
        <f>O3/10</f>
        <v>29.4</v>
      </c>
      <c r="Q3" s="13">
        <f>O3-P3</f>
        <v>264.60000000000002</v>
      </c>
      <c r="R3" s="13">
        <v>298</v>
      </c>
      <c r="S3" s="13" t="str">
        <f>IF(R3&gt;Q3,"Yes","No")</f>
        <v>Yes</v>
      </c>
      <c r="T3" s="74" t="s">
        <v>70</v>
      </c>
      <c r="U3" s="12" t="s">
        <v>27</v>
      </c>
      <c r="V3" s="12">
        <v>0.86499999999999999</v>
      </c>
      <c r="W3" s="74" t="s">
        <v>33</v>
      </c>
      <c r="X3" s="12">
        <v>895</v>
      </c>
      <c r="Y3" s="12">
        <f>X3/10</f>
        <v>89.5</v>
      </c>
      <c r="Z3" s="12">
        <f>X3-Y3</f>
        <v>805.5</v>
      </c>
      <c r="AA3" s="12">
        <v>683</v>
      </c>
      <c r="AB3" s="12" t="str">
        <f>IF(AA3&gt;Z3,"Yes","No")</f>
        <v>No</v>
      </c>
      <c r="AC3" s="20">
        <f>AA3+X19</f>
        <v>928</v>
      </c>
      <c r="AD3" s="36" t="str">
        <f>IF(AC3&gt;Z3,"Yes","No")</f>
        <v>Yes</v>
      </c>
      <c r="AE3" s="74" t="s">
        <v>70</v>
      </c>
    </row>
    <row r="4" spans="1:32" ht="39.950000000000003" customHeight="1" thickBot="1" x14ac:dyDescent="0.3">
      <c r="A4" s="64"/>
      <c r="B4" s="64"/>
      <c r="C4" s="64"/>
      <c r="D4" s="12" t="s">
        <v>19</v>
      </c>
      <c r="E4" s="63"/>
      <c r="F4" s="63"/>
      <c r="G4" s="63"/>
      <c r="H4" s="63"/>
      <c r="I4" s="75"/>
      <c r="J4" s="75"/>
      <c r="K4" s="13" t="s">
        <v>30</v>
      </c>
      <c r="L4" s="13">
        <v>1.1930000000000001</v>
      </c>
      <c r="M4" s="64"/>
      <c r="N4" s="74"/>
      <c r="O4" s="13">
        <v>315</v>
      </c>
      <c r="P4" s="13">
        <f>O4/10</f>
        <v>31.5</v>
      </c>
      <c r="Q4" s="13">
        <f>O4-P4</f>
        <v>283.5</v>
      </c>
      <c r="R4" s="13">
        <v>243</v>
      </c>
      <c r="S4" s="13" t="str">
        <f>IF(R4&gt;Q4,"Yes","No")</f>
        <v>No</v>
      </c>
      <c r="T4" s="74"/>
      <c r="U4" s="13" t="s">
        <v>28</v>
      </c>
      <c r="V4" s="13">
        <v>2.9609999999999999</v>
      </c>
      <c r="W4" s="74"/>
      <c r="X4" s="12">
        <v>965</v>
      </c>
      <c r="Y4" s="12">
        <f t="shared" ref="Y4:Y5" si="0">X4/10</f>
        <v>96.5</v>
      </c>
      <c r="Z4" s="12">
        <f t="shared" ref="Z4:Z5" si="1">X4-Y4</f>
        <v>868.5</v>
      </c>
      <c r="AA4" s="12">
        <v>793</v>
      </c>
      <c r="AB4" s="12" t="str">
        <f>IF(AA4&gt;Z4,"Yes","No")</f>
        <v>No</v>
      </c>
      <c r="AC4" s="20">
        <f>AA4+X19</f>
        <v>1038</v>
      </c>
      <c r="AD4" s="36" t="str">
        <f>IF(AC4&gt;AA4,"Yes", "No")</f>
        <v>Yes</v>
      </c>
      <c r="AE4" s="74"/>
    </row>
    <row r="5" spans="1:32" ht="39.950000000000003" customHeight="1" thickBot="1" x14ac:dyDescent="0.3">
      <c r="A5" s="64"/>
      <c r="B5" s="64"/>
      <c r="C5" s="64"/>
      <c r="D5" s="12" t="s">
        <v>20</v>
      </c>
      <c r="E5" s="63"/>
      <c r="F5" s="63"/>
      <c r="G5" s="63"/>
      <c r="H5" s="63"/>
      <c r="I5" s="75"/>
      <c r="J5" s="75"/>
      <c r="K5" s="13" t="s">
        <v>31</v>
      </c>
      <c r="L5" s="13">
        <v>2.1230000000000002</v>
      </c>
      <c r="M5" s="64"/>
      <c r="N5" s="74"/>
      <c r="O5" s="14">
        <v>287</v>
      </c>
      <c r="P5" s="14">
        <f>O5/10</f>
        <v>28.7</v>
      </c>
      <c r="Q5" s="14">
        <f>O5-P5</f>
        <v>258.3</v>
      </c>
      <c r="R5" s="14">
        <v>320</v>
      </c>
      <c r="S5" s="13" t="str">
        <f>IF(R5&gt;Q5,"Yes","No")</f>
        <v>Yes</v>
      </c>
      <c r="T5" s="74"/>
      <c r="U5" s="13" t="s">
        <v>34</v>
      </c>
      <c r="V5" s="13">
        <v>2.5630000000000002</v>
      </c>
      <c r="W5" s="74"/>
      <c r="X5" s="15">
        <v>685</v>
      </c>
      <c r="Y5" s="12">
        <f t="shared" si="0"/>
        <v>68.5</v>
      </c>
      <c r="Z5" s="12">
        <f t="shared" si="1"/>
        <v>616.5</v>
      </c>
      <c r="AA5" s="12">
        <v>722</v>
      </c>
      <c r="AB5" s="12" t="str">
        <f>IF(AA5&gt;Z5,"Yes","No")</f>
        <v>Yes</v>
      </c>
      <c r="AC5" s="20">
        <f>AA5+X19</f>
        <v>967</v>
      </c>
      <c r="AD5" s="36" t="str">
        <f>IF(AC5&gt;AA5,"Yes","No")</f>
        <v>Yes</v>
      </c>
      <c r="AE5" s="74"/>
    </row>
    <row r="6" spans="1:32" ht="39.950000000000003" customHeight="1" thickBot="1" x14ac:dyDescent="0.3">
      <c r="A6" s="64"/>
      <c r="B6" s="64"/>
      <c r="C6" s="64"/>
      <c r="D6" s="16" t="s">
        <v>21</v>
      </c>
      <c r="E6" s="63"/>
      <c r="F6" s="63"/>
      <c r="G6" s="63"/>
      <c r="H6" s="63"/>
      <c r="I6" s="75"/>
      <c r="J6" s="75"/>
      <c r="K6" s="17" t="s">
        <v>32</v>
      </c>
      <c r="L6" s="18">
        <v>0.86199999999999999</v>
      </c>
      <c r="M6" s="64"/>
      <c r="N6" s="74"/>
      <c r="O6" s="18">
        <v>315</v>
      </c>
      <c r="P6" s="18">
        <f>O6/10</f>
        <v>31.5</v>
      </c>
      <c r="Q6" s="18">
        <f>O6-P6</f>
        <v>283.5</v>
      </c>
      <c r="R6" s="18">
        <v>217</v>
      </c>
      <c r="S6" s="13" t="str">
        <f>IF(R6&gt;Q6,"Yes","No")</f>
        <v>No</v>
      </c>
      <c r="T6" s="74"/>
      <c r="U6" s="13"/>
      <c r="V6" s="19"/>
      <c r="W6" s="74"/>
      <c r="X6" s="19"/>
      <c r="Y6" s="19"/>
      <c r="Z6" s="19"/>
      <c r="AA6" s="19"/>
      <c r="AB6" s="19"/>
      <c r="AC6" s="19"/>
      <c r="AD6" s="19"/>
      <c r="AE6" s="74"/>
    </row>
    <row r="7" spans="1:32" x14ac:dyDescent="0.25">
      <c r="A7" s="1"/>
      <c r="B7" s="2"/>
    </row>
    <row r="8" spans="1:32" ht="15.75" thickBot="1" x14ac:dyDescent="0.3"/>
    <row r="9" spans="1:32" ht="15.75" thickBot="1" x14ac:dyDescent="0.3">
      <c r="C9" s="66" t="s">
        <v>68</v>
      </c>
      <c r="D9" s="67"/>
      <c r="E9" s="3">
        <f>E3*0.07</f>
        <v>0</v>
      </c>
      <c r="F9" s="3">
        <f>F3*0.12</f>
        <v>2.4</v>
      </c>
      <c r="G9" s="3">
        <f>G3*0.23</f>
        <v>10.81</v>
      </c>
      <c r="H9" s="3">
        <f>H3*0.31</f>
        <v>8.99</v>
      </c>
      <c r="I9" s="4">
        <f>SUM(E9:H9)</f>
        <v>22.200000000000003</v>
      </c>
      <c r="J9" s="3"/>
      <c r="K9" s="5"/>
      <c r="L9" s="53" t="s">
        <v>71</v>
      </c>
      <c r="M9" s="54"/>
      <c r="N9" s="54"/>
      <c r="O9" s="54"/>
      <c r="P9" s="54"/>
      <c r="Q9" s="55"/>
      <c r="S9" s="59"/>
      <c r="T9" s="61"/>
      <c r="U9" s="7"/>
      <c r="V9" s="53" t="s">
        <v>44</v>
      </c>
      <c r="W9" s="54"/>
      <c r="X9" s="54"/>
      <c r="Y9" s="54"/>
      <c r="Z9" s="54"/>
      <c r="AA9" s="55"/>
      <c r="AC9" s="59"/>
      <c r="AD9" s="61"/>
    </row>
    <row r="10" spans="1:32" ht="30.75" thickBot="1" x14ac:dyDescent="0.3">
      <c r="C10" s="68" t="s">
        <v>69</v>
      </c>
      <c r="D10" s="69"/>
      <c r="E10" s="57">
        <f>E3*0.04</f>
        <v>0</v>
      </c>
      <c r="F10" s="57">
        <f>F3*0.07</f>
        <v>1.4000000000000001</v>
      </c>
      <c r="G10" s="57">
        <f>G3*0.2</f>
        <v>9.4</v>
      </c>
      <c r="H10" s="57">
        <f>H3*0.31</f>
        <v>8.99</v>
      </c>
      <c r="I10" s="57"/>
      <c r="J10" s="58">
        <f>SUM(E10:I10)</f>
        <v>19.79</v>
      </c>
      <c r="K10" s="6"/>
      <c r="L10" s="37" t="s">
        <v>72</v>
      </c>
      <c r="M10" s="37" t="s">
        <v>73</v>
      </c>
      <c r="N10" s="38" t="s">
        <v>74</v>
      </c>
      <c r="O10" s="37" t="s">
        <v>75</v>
      </c>
      <c r="P10" s="39" t="s">
        <v>76</v>
      </c>
      <c r="Q10" s="40" t="s">
        <v>77</v>
      </c>
      <c r="S10" s="59"/>
      <c r="T10" s="62"/>
      <c r="V10" s="37" t="s">
        <v>72</v>
      </c>
      <c r="W10" s="37" t="s">
        <v>73</v>
      </c>
      <c r="X10" s="38" t="s">
        <v>88</v>
      </c>
      <c r="Y10" s="37" t="s">
        <v>75</v>
      </c>
      <c r="Z10" s="39" t="s">
        <v>89</v>
      </c>
      <c r="AA10" s="40" t="s">
        <v>77</v>
      </c>
      <c r="AC10" s="59"/>
      <c r="AD10" s="62"/>
    </row>
    <row r="11" spans="1:32" ht="15.75" customHeight="1" x14ac:dyDescent="0.25">
      <c r="C11" s="70"/>
      <c r="D11" s="70"/>
      <c r="E11" s="60"/>
      <c r="F11" s="60"/>
      <c r="G11" s="60"/>
      <c r="H11" s="60"/>
      <c r="I11" s="60"/>
      <c r="J11" s="60"/>
      <c r="L11" s="21" t="s">
        <v>82</v>
      </c>
      <c r="M11" s="41" t="s">
        <v>78</v>
      </c>
      <c r="N11" s="42">
        <v>20.100000000000001</v>
      </c>
      <c r="O11" s="21">
        <v>90</v>
      </c>
      <c r="P11" s="42" t="s">
        <v>79</v>
      </c>
      <c r="Q11" s="21" t="s">
        <v>83</v>
      </c>
      <c r="V11" s="21" t="s">
        <v>45</v>
      </c>
      <c r="W11" s="22" t="s">
        <v>46</v>
      </c>
      <c r="X11" s="23">
        <v>3</v>
      </c>
      <c r="Y11" s="21">
        <v>23</v>
      </c>
      <c r="Z11" s="23" t="s">
        <v>47</v>
      </c>
      <c r="AA11" s="21" t="s">
        <v>87</v>
      </c>
    </row>
    <row r="12" spans="1:32" ht="15.75" thickBot="1" x14ac:dyDescent="0.3">
      <c r="C12" s="71"/>
      <c r="D12" s="71"/>
      <c r="E12" s="59"/>
      <c r="F12" s="59"/>
      <c r="G12" s="59"/>
      <c r="H12" s="59"/>
      <c r="I12" s="59"/>
      <c r="J12" s="59"/>
      <c r="L12" s="43" t="s">
        <v>65</v>
      </c>
      <c r="M12" s="44" t="s">
        <v>66</v>
      </c>
      <c r="N12" s="45">
        <v>103.8</v>
      </c>
      <c r="O12" s="43">
        <v>455</v>
      </c>
      <c r="P12" s="45" t="s">
        <v>67</v>
      </c>
      <c r="Q12" s="43" t="s">
        <v>84</v>
      </c>
      <c r="V12" s="24" t="s">
        <v>18</v>
      </c>
      <c r="W12" s="25" t="s">
        <v>48</v>
      </c>
      <c r="X12" s="26">
        <v>19</v>
      </c>
      <c r="Y12" s="24">
        <v>96</v>
      </c>
      <c r="Z12" s="26" t="s">
        <v>49</v>
      </c>
      <c r="AA12" s="24" t="s">
        <v>85</v>
      </c>
    </row>
    <row r="13" spans="1:32" ht="15.75" thickBot="1" x14ac:dyDescent="0.3">
      <c r="L13" s="46"/>
      <c r="M13" s="47"/>
      <c r="N13" s="48">
        <f>N11</f>
        <v>20.100000000000001</v>
      </c>
      <c r="O13" s="46"/>
      <c r="P13" s="46"/>
      <c r="Q13" s="46"/>
      <c r="V13" s="24" t="s">
        <v>50</v>
      </c>
      <c r="W13" s="25" t="s">
        <v>51</v>
      </c>
      <c r="X13" s="26">
        <v>43</v>
      </c>
      <c r="Y13" s="24">
        <v>189</v>
      </c>
      <c r="Z13" s="26" t="s">
        <v>52</v>
      </c>
      <c r="AA13" s="27" t="s">
        <v>83</v>
      </c>
    </row>
    <row r="14" spans="1:32" ht="15.75" thickBot="1" x14ac:dyDescent="0.3">
      <c r="V14" s="24" t="s">
        <v>53</v>
      </c>
      <c r="W14" s="25" t="s">
        <v>54</v>
      </c>
      <c r="X14" s="26">
        <v>11</v>
      </c>
      <c r="Y14" s="24" t="s">
        <v>55</v>
      </c>
      <c r="Z14" s="26" t="s">
        <v>56</v>
      </c>
      <c r="AA14" s="27" t="s">
        <v>85</v>
      </c>
    </row>
    <row r="15" spans="1:32" ht="15.75" thickBot="1" x14ac:dyDescent="0.3">
      <c r="L15" s="53" t="s">
        <v>80</v>
      </c>
      <c r="M15" s="54"/>
      <c r="N15" s="54"/>
      <c r="O15" s="54"/>
      <c r="P15" s="54"/>
      <c r="Q15" s="55"/>
      <c r="V15" s="24" t="s">
        <v>57</v>
      </c>
      <c r="W15" s="25" t="s">
        <v>58</v>
      </c>
      <c r="X15" s="26">
        <v>1</v>
      </c>
      <c r="Y15" s="24">
        <v>18</v>
      </c>
      <c r="Z15" s="26" t="s">
        <v>59</v>
      </c>
      <c r="AA15" s="27" t="s">
        <v>85</v>
      </c>
    </row>
    <row r="16" spans="1:32" ht="30.75" thickBot="1" x14ac:dyDescent="0.3">
      <c r="L16" s="37" t="s">
        <v>72</v>
      </c>
      <c r="M16" s="37" t="s">
        <v>73</v>
      </c>
      <c r="N16" s="38" t="s">
        <v>74</v>
      </c>
      <c r="O16" s="37" t="s">
        <v>75</v>
      </c>
      <c r="P16" s="39" t="s">
        <v>81</v>
      </c>
      <c r="Q16" s="40" t="s">
        <v>77</v>
      </c>
      <c r="V16" s="24" t="s">
        <v>60</v>
      </c>
      <c r="W16" s="25" t="s">
        <v>61</v>
      </c>
      <c r="X16" s="26">
        <v>18</v>
      </c>
      <c r="Y16" s="24">
        <v>70</v>
      </c>
      <c r="Z16" s="26" t="s">
        <v>62</v>
      </c>
      <c r="AA16" s="27" t="s">
        <v>83</v>
      </c>
    </row>
    <row r="17" spans="12:27" ht="15.75" thickBot="1" x14ac:dyDescent="0.3">
      <c r="L17" s="30" t="s">
        <v>65</v>
      </c>
      <c r="M17" s="31" t="s">
        <v>66</v>
      </c>
      <c r="N17" s="32">
        <v>103.8</v>
      </c>
      <c r="O17" s="30">
        <v>455</v>
      </c>
      <c r="P17" s="32" t="s">
        <v>67</v>
      </c>
      <c r="Q17" s="33" t="s">
        <v>84</v>
      </c>
      <c r="V17" s="56" t="s">
        <v>90</v>
      </c>
      <c r="W17" s="52" t="s">
        <v>63</v>
      </c>
      <c r="X17" s="29">
        <v>54</v>
      </c>
      <c r="Y17" s="28">
        <v>300</v>
      </c>
      <c r="Z17" s="29" t="s">
        <v>64</v>
      </c>
      <c r="AA17" s="28" t="s">
        <v>86</v>
      </c>
    </row>
    <row r="18" spans="12:27" ht="15.75" thickBot="1" x14ac:dyDescent="0.3">
      <c r="L18" s="49" t="s">
        <v>18</v>
      </c>
      <c r="M18" s="50" t="s">
        <v>48</v>
      </c>
      <c r="N18" s="51">
        <v>22.2</v>
      </c>
      <c r="O18" s="49">
        <v>96</v>
      </c>
      <c r="P18" s="51" t="s">
        <v>49</v>
      </c>
      <c r="Q18" s="49" t="s">
        <v>85</v>
      </c>
      <c r="V18" s="30" t="s">
        <v>65</v>
      </c>
      <c r="W18" s="31" t="s">
        <v>66</v>
      </c>
      <c r="X18" s="32">
        <v>96</v>
      </c>
      <c r="Y18" s="30">
        <v>455</v>
      </c>
      <c r="Z18" s="32" t="s">
        <v>67</v>
      </c>
      <c r="AA18" s="33" t="s">
        <v>84</v>
      </c>
    </row>
    <row r="19" spans="12:27" ht="15.75" thickBot="1" x14ac:dyDescent="0.3">
      <c r="L19" s="46"/>
      <c r="M19" s="47"/>
      <c r="N19" s="48">
        <f>SUM(N17:N18)</f>
        <v>126</v>
      </c>
      <c r="O19" s="46"/>
      <c r="P19" s="46"/>
      <c r="Q19" s="46"/>
      <c r="X19" s="34">
        <f>SUM(X11:X18)</f>
        <v>245</v>
      </c>
    </row>
  </sheetData>
  <mergeCells count="22">
    <mergeCell ref="C9:D9"/>
    <mergeCell ref="C10:D10"/>
    <mergeCell ref="C11:D11"/>
    <mergeCell ref="C12:D12"/>
    <mergeCell ref="U1:AE1"/>
    <mergeCell ref="W3:W6"/>
    <mergeCell ref="AE3:AE6"/>
    <mergeCell ref="H3:H6"/>
    <mergeCell ref="I3:I6"/>
    <mergeCell ref="J3:J6"/>
    <mergeCell ref="M3:M6"/>
    <mergeCell ref="N3:N6"/>
    <mergeCell ref="T3:T6"/>
    <mergeCell ref="E1:H1"/>
    <mergeCell ref="I1:J1"/>
    <mergeCell ref="L1:T1"/>
    <mergeCell ref="G3:G6"/>
    <mergeCell ref="A3:A6"/>
    <mergeCell ref="B3:B6"/>
    <mergeCell ref="C3:C6"/>
    <mergeCell ref="E3:E6"/>
    <mergeCell ref="F3:F6"/>
  </mergeCells>
  <pageMargins left="0.7" right="0.7" top="0.75" bottom="0.75" header="0.3" footer="0.3"/>
  <pageSetup paperSize="6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4" sqref="L3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Stansty</vt:lpstr>
      <vt:lpstr>Location Map</vt:lpstr>
      <vt:lpstr>Sheet3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Ellie Jones</cp:lastModifiedBy>
  <dcterms:created xsi:type="dcterms:W3CDTF">2021-02-10T13:36:38Z</dcterms:created>
  <dcterms:modified xsi:type="dcterms:W3CDTF">2025-04-09T10:07:28Z</dcterms:modified>
</cp:coreProperties>
</file>