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cmad.wrexham.gov.uk\data\Home\Campus\robert7e\ELIS\Departments\Planning\CIVICA MIGRATION\P.2023.0738\"/>
    </mc:Choice>
  </mc:AlternateContent>
  <bookViews>
    <workbookView xWindow="240" yWindow="75" windowWidth="19980" windowHeight="8325"/>
  </bookViews>
  <sheets>
    <sheet name="Calculations" sheetId="1" r:id="rId1"/>
    <sheet name="Map" sheetId="2" r:id="rId2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E11" i="1"/>
  <c r="H10" i="1"/>
  <c r="G10" i="1"/>
  <c r="F10" i="1"/>
  <c r="E10" i="1"/>
  <c r="J11" i="1" l="1"/>
  <c r="I10" i="1"/>
  <c r="Z6" i="1" l="1"/>
  <c r="AB6" i="1" s="1"/>
  <c r="Y6" i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9 x 5 bed houses not 4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<sst xmlns="http://schemas.openxmlformats.org/spreadsheetml/2006/main" count="55" uniqueCount="46">
  <si>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</si>
  <si>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</si>
  <si>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</si>
  <si>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</si>
  <si>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</si>
  <si>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</si>
  <si>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</si>
  <si>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</si>
  <si>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</si>
  <si>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</si>
  <si>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</si>
  <si>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</si>
  <si>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</si>
  <si>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</si>
  <si>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</si>
  <si>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</si>
  <si>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</si>
  <si>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</si>
  <si>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</si>
  <si>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</si>
  <si>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</si>
  <si>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</si>
  <si>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</si>
  <si>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</si>
  <si>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</si>
  <si>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</si>
  <si>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</si>
  <si>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</si>
  <si>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</si>
  <si>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</si>
  <si>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P/2023/0738</t>
  </si>
  <si>
    <t>Amy Brittain</t>
  </si>
  <si>
    <t>Gamford House</t>
  </si>
  <si>
    <t>Gamford Lane</t>
  </si>
  <si>
    <t>Rossett</t>
  </si>
  <si>
    <t>LL12 0EW</t>
  </si>
  <si>
    <t>Darland</t>
  </si>
  <si>
    <t xml:space="preserve">Darland </t>
  </si>
  <si>
    <t>St Josephs High School</t>
  </si>
  <si>
    <t xml:space="preserve">Ysgol Morgan Llwyd </t>
  </si>
  <si>
    <t xml:space="preserve">St Peter’s CIW Primary School </t>
  </si>
  <si>
    <t>The Rofft School</t>
  </si>
  <si>
    <t>Ysgol Llan-Y-Pwll</t>
  </si>
  <si>
    <t>Yes</t>
  </si>
  <si>
    <t>All Saint’s CIW VA School, Gresford (Faith)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</si>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</sst>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3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1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2" fillId="2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2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164" fontId="4" fillId="0" borderId="0" xfId="0" applyNumberFormat="1" applyFont="1" applyFill="1" applyBorder="1"/>
    <xf numFmtId="0" fontId="7" fillId="0" borderId="0" xfId="0" applyFont="1" applyFill="1" applyBorder="1"/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9526</xdr:rowOff>
    </xdr:from>
    <xdr:to>
      <xdr:col>15</xdr:col>
      <xdr:colOff>466725</xdr:colOff>
      <xdr:row>28</xdr:row>
      <xdr:rowOff>104776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2197" t="6417" r="433" b="5035"/>
        <a:stretch/>
      </xdr:blipFill>
      <xdr:spPr>
        <a:xfrm>
          <a:off x="733425" y="771526"/>
          <a:ext cx="8877300" cy="4667250"/>
        </a:xfrm>
        <a:prstGeom prst="rect">
          <a:avLst/>
        </a:prstGeom>
      </xdr:spPr>
    </xdr:pic>
    <xdr:clientData/>
  </xdr:twoCellAnchor>
  <xdr:twoCellAnchor editAs="oneCell">
    <xdr:from>
      <xdr:col>16</xdr:col>
      <xdr:colOff>152400</xdr:colOff>
      <xdr:row>4</xdr:row>
      <xdr:rowOff>9524</xdr:rowOff>
    </xdr:from>
    <xdr:to>
      <xdr:col>27</xdr:col>
      <xdr:colOff>457200</xdr:colOff>
      <xdr:row>29</xdr:row>
      <xdr:rowOff>4643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5955" t="28697" r="23381" b="21442"/>
        <a:stretch/>
      </xdr:blipFill>
      <xdr:spPr>
        <a:xfrm>
          <a:off x="9906000" y="771524"/>
          <a:ext cx="7010400" cy="475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3"/>
  <sheetViews>
    <sheetView tabSelected="1" topLeftCell="M4" workbookViewId="0">
      <selection activeCell="Q14" sqref="Q14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6.2851562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30" ht="15.75" thickBot="1" x14ac:dyDescent="0.3">
      <c r="A1" s="36"/>
      <c r="B1" s="36"/>
      <c r="C1" s="36"/>
      <c r="D1" s="37"/>
      <c r="E1" s="35" t="s">
        <v>0</v>
      </c>
      <c r="F1" s="35"/>
      <c r="G1" s="35"/>
      <c r="H1" s="35"/>
      <c r="I1" s="28" t="s">
        <v>1</v>
      </c>
      <c r="J1" s="28"/>
      <c r="K1" s="1"/>
      <c r="L1" s="1"/>
      <c r="M1" s="28" t="s">
        <v>2</v>
      </c>
      <c r="N1" s="28"/>
      <c r="O1" s="28"/>
      <c r="P1" s="28"/>
      <c r="Q1" s="28"/>
      <c r="R1" s="28"/>
      <c r="S1" s="28"/>
      <c r="T1" s="28"/>
      <c r="U1" s="1"/>
      <c r="V1" s="28" t="s">
        <v>3</v>
      </c>
      <c r="W1" s="28"/>
      <c r="X1" s="28"/>
      <c r="Y1" s="28"/>
      <c r="Z1" s="28"/>
      <c r="AA1" s="28"/>
      <c r="AB1" s="28"/>
      <c r="AC1" s="28"/>
    </row>
    <row r="2" spans="1:30" ht="102.75" thickBot="1" x14ac:dyDescent="0.3">
      <c r="A2" s="3" t="s">
        <v>4</v>
      </c>
      <c r="B2" s="4" t="s">
        <v>5</v>
      </c>
      <c r="C2" s="4" t="s">
        <v>20</v>
      </c>
      <c r="D2" s="13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16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30" ht="39.950000000000003" customHeight="1" thickBot="1" x14ac:dyDescent="0.3">
      <c r="A3" s="38" t="s">
        <v>30</v>
      </c>
      <c r="B3" s="41" t="s">
        <v>31</v>
      </c>
      <c r="C3" s="42"/>
      <c r="D3" s="14" t="s">
        <v>32</v>
      </c>
      <c r="E3" s="43">
        <v>0</v>
      </c>
      <c r="F3" s="29">
        <v>0</v>
      </c>
      <c r="G3" s="29">
        <v>1</v>
      </c>
      <c r="H3" s="29">
        <v>9</v>
      </c>
      <c r="I3" s="31">
        <f>I8</f>
        <v>3.02</v>
      </c>
      <c r="J3" s="31">
        <f>J9</f>
        <v>2.99</v>
      </c>
      <c r="K3" s="32" t="s">
        <v>36</v>
      </c>
      <c r="L3" s="19" t="s">
        <v>40</v>
      </c>
      <c r="M3" s="17">
        <v>0.877</v>
      </c>
      <c r="N3" s="30" t="s">
        <v>23</v>
      </c>
      <c r="O3" s="6">
        <v>266</v>
      </c>
      <c r="P3" s="6">
        <f>O3/10</f>
        <v>26.6</v>
      </c>
      <c r="Q3" s="6">
        <f>O3-P3</f>
        <v>239.4</v>
      </c>
      <c r="R3" s="6">
        <v>184</v>
      </c>
      <c r="S3" s="6" t="str">
        <f>IF(R3&gt;Q3, "Yes", "No")</f>
        <v>No</v>
      </c>
      <c r="T3" s="30" t="s">
        <v>45</v>
      </c>
      <c r="U3" s="6" t="s">
        <v>37</v>
      </c>
      <c r="V3" s="15">
        <v>0.26700000000000002</v>
      </c>
      <c r="W3" s="30" t="s">
        <v>23</v>
      </c>
      <c r="X3" s="6">
        <v>840</v>
      </c>
      <c r="Y3" s="6">
        <f>X3/10</f>
        <v>84</v>
      </c>
      <c r="Z3" s="6">
        <f>X3-Y3</f>
        <v>756</v>
      </c>
      <c r="AA3" s="6">
        <v>772</v>
      </c>
      <c r="AB3" s="6" t="str">
        <f>IF(AA3&gt;Z3, "Yes", "No")</f>
        <v>Yes</v>
      </c>
      <c r="AC3" s="30" t="s">
        <v>43</v>
      </c>
    </row>
    <row r="4" spans="1:30" ht="39.950000000000003" customHeight="1" thickBot="1" x14ac:dyDescent="0.3">
      <c r="A4" s="39"/>
      <c r="B4" s="41"/>
      <c r="C4" s="42"/>
      <c r="D4" s="14" t="s">
        <v>33</v>
      </c>
      <c r="E4" s="43"/>
      <c r="F4" s="29"/>
      <c r="G4" s="29"/>
      <c r="H4" s="29"/>
      <c r="I4" s="31"/>
      <c r="J4" s="31"/>
      <c r="K4" s="33"/>
      <c r="L4" s="19" t="s">
        <v>41</v>
      </c>
      <c r="M4" s="17">
        <v>2.7679999999999998</v>
      </c>
      <c r="N4" s="30"/>
      <c r="O4" s="6">
        <v>210</v>
      </c>
      <c r="P4" s="6">
        <f>O4/10</f>
        <v>21</v>
      </c>
      <c r="Q4" s="6">
        <f t="shared" ref="Q4:Q6" si="0">O4-P4</f>
        <v>189</v>
      </c>
      <c r="R4" s="6">
        <v>201</v>
      </c>
      <c r="S4" s="6" t="str">
        <f>IF(R4&gt;Q4, "Yes", "No")</f>
        <v>Yes</v>
      </c>
      <c r="T4" s="30"/>
      <c r="U4" s="6"/>
      <c r="V4" s="6"/>
      <c r="W4" s="30"/>
      <c r="X4" s="6"/>
      <c r="Y4" s="6">
        <f t="shared" ref="Y4:Y5" si="1">X4/10</f>
        <v>0</v>
      </c>
      <c r="Z4" s="6">
        <f t="shared" ref="Z4:Z6" si="2">X4-Y4</f>
        <v>0</v>
      </c>
      <c r="AA4" s="6"/>
      <c r="AB4" s="6" t="str">
        <f>IF(AA4&gt;Z4, "Yes", "No")</f>
        <v>No</v>
      </c>
      <c r="AC4" s="30"/>
    </row>
    <row r="5" spans="1:30" ht="39.950000000000003" customHeight="1" thickBot="1" x14ac:dyDescent="0.3">
      <c r="A5" s="39"/>
      <c r="B5" s="41"/>
      <c r="C5" s="42"/>
      <c r="D5" s="14" t="s">
        <v>34</v>
      </c>
      <c r="E5" s="43"/>
      <c r="F5" s="29"/>
      <c r="G5" s="29"/>
      <c r="H5" s="29"/>
      <c r="I5" s="31"/>
      <c r="J5" s="31"/>
      <c r="K5" s="33"/>
      <c r="L5" s="19" t="s">
        <v>42</v>
      </c>
      <c r="M5" s="17">
        <v>4.79</v>
      </c>
      <c r="N5" s="30"/>
      <c r="O5" s="6">
        <v>210</v>
      </c>
      <c r="P5" s="6">
        <f>O5/10</f>
        <v>21</v>
      </c>
      <c r="Q5" s="6">
        <f t="shared" si="0"/>
        <v>189</v>
      </c>
      <c r="R5" s="6">
        <v>6</v>
      </c>
      <c r="S5" s="6" t="str">
        <f>IF(R5&gt;Q5, "Yes", "No")</f>
        <v>No</v>
      </c>
      <c r="T5" s="30"/>
      <c r="U5" s="6" t="s">
        <v>38</v>
      </c>
      <c r="V5" s="6">
        <v>6.8680000000000003</v>
      </c>
      <c r="W5" s="30"/>
      <c r="X5" s="6">
        <v>685</v>
      </c>
      <c r="Y5" s="6">
        <f t="shared" si="1"/>
        <v>68.5</v>
      </c>
      <c r="Z5" s="6">
        <f t="shared" si="2"/>
        <v>616.5</v>
      </c>
      <c r="AA5" s="6">
        <v>722</v>
      </c>
      <c r="AB5" s="6" t="str">
        <f>IF(AA5&gt;Z5, "Yes", "No")</f>
        <v>Yes</v>
      </c>
      <c r="AC5" s="30"/>
    </row>
    <row r="6" spans="1:30" ht="39.950000000000003" customHeight="1" thickBot="1" x14ac:dyDescent="0.3">
      <c r="A6" s="40"/>
      <c r="B6" s="41"/>
      <c r="C6" s="42"/>
      <c r="D6" s="14" t="s">
        <v>35</v>
      </c>
      <c r="E6" s="43"/>
      <c r="F6" s="29"/>
      <c r="G6" s="29"/>
      <c r="H6" s="29"/>
      <c r="I6" s="31"/>
      <c r="J6" s="31"/>
      <c r="K6" s="34"/>
      <c r="L6" s="19" t="s">
        <v>44</v>
      </c>
      <c r="M6" s="18">
        <v>3.2949999999999999</v>
      </c>
      <c r="N6" s="30"/>
      <c r="O6" s="7">
        <v>315</v>
      </c>
      <c r="P6" s="7">
        <f>O6/10</f>
        <v>31.5</v>
      </c>
      <c r="Q6" s="6">
        <f t="shared" si="0"/>
        <v>283.5</v>
      </c>
      <c r="R6" s="7">
        <v>276</v>
      </c>
      <c r="S6" s="6" t="str">
        <f>IF(R6&gt;Q6, "Yes", "No")</f>
        <v>No</v>
      </c>
      <c r="T6" s="30"/>
      <c r="U6" s="6" t="s">
        <v>39</v>
      </c>
      <c r="V6" s="8">
        <v>5.61</v>
      </c>
      <c r="W6" s="30"/>
      <c r="X6" s="8">
        <v>965</v>
      </c>
      <c r="Y6" s="7">
        <f>X6/10</f>
        <v>96.5</v>
      </c>
      <c r="Z6" s="6">
        <f t="shared" si="2"/>
        <v>868.5</v>
      </c>
      <c r="AA6" s="8">
        <v>793</v>
      </c>
      <c r="AB6" s="6" t="str">
        <f>IF(AA6&gt;Z6, "Yes", "No")</f>
        <v>No</v>
      </c>
      <c r="AC6" s="30"/>
    </row>
    <row r="7" spans="1:30" x14ac:dyDescent="0.25">
      <c r="L7" s="12"/>
    </row>
    <row r="8" spans="1:30" x14ac:dyDescent="0.25">
      <c r="C8" s="22" t="s">
        <v>28</v>
      </c>
      <c r="D8" s="23"/>
      <c r="E8" s="9">
        <f>E3*0.07</f>
        <v>0</v>
      </c>
      <c r="F8" s="9">
        <f>F3*0.12</f>
        <v>0</v>
      </c>
      <c r="G8" s="9">
        <f>G3*0.23</f>
        <v>0.23</v>
      </c>
      <c r="H8" s="9">
        <f>H3*0.31</f>
        <v>2.79</v>
      </c>
      <c r="I8" s="9">
        <f>SUM(E8:H8)</f>
        <v>3.02</v>
      </c>
      <c r="J8" s="9"/>
      <c r="K8" s="10"/>
      <c r="L8" s="11"/>
      <c r="R8" s="11"/>
      <c r="S8" s="21"/>
      <c r="T8" s="20"/>
      <c r="U8" s="20"/>
      <c r="V8" s="11"/>
      <c r="W8" s="11"/>
      <c r="X8" s="11"/>
      <c r="Y8" s="11"/>
      <c r="Z8" s="11"/>
      <c r="AA8" s="11"/>
      <c r="AB8" s="21"/>
      <c r="AC8" s="20"/>
      <c r="AD8" s="11"/>
    </row>
    <row r="9" spans="1:30" x14ac:dyDescent="0.25">
      <c r="C9" s="24" t="s">
        <v>29</v>
      </c>
      <c r="D9" s="25"/>
      <c r="E9" s="9">
        <f>E3*0.04</f>
        <v>0</v>
      </c>
      <c r="F9" s="9">
        <f>F3*0.07</f>
        <v>0</v>
      </c>
      <c r="G9" s="9">
        <f>G3*0.2</f>
        <v>0.2</v>
      </c>
      <c r="H9" s="9">
        <f>H3*0.31</f>
        <v>2.79</v>
      </c>
      <c r="I9" s="9"/>
      <c r="J9" s="9">
        <f>SUM(E9:I9)</f>
        <v>2.99</v>
      </c>
      <c r="K9" s="10"/>
      <c r="L9" s="11"/>
      <c r="M9" s="12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25">
      <c r="C10" s="26" t="s">
        <v>26</v>
      </c>
      <c r="D10" s="26"/>
      <c r="E10" s="9">
        <f>E3*858</f>
        <v>0</v>
      </c>
      <c r="F10" s="9">
        <f>F3*1471</f>
        <v>0</v>
      </c>
      <c r="G10" s="9">
        <f>G3*2819</f>
        <v>2819</v>
      </c>
      <c r="H10" s="9">
        <f>H3*3800</f>
        <v>34200</v>
      </c>
      <c r="I10" s="9">
        <f>SUM(E10:H10)</f>
        <v>37019</v>
      </c>
      <c r="J10" s="9"/>
      <c r="L10" s="12"/>
      <c r="M10" s="12"/>
      <c r="R10" s="11"/>
      <c r="S10" s="21"/>
      <c r="T10" s="20"/>
      <c r="U10" s="11"/>
      <c r="V10" s="11"/>
      <c r="W10" s="11"/>
      <c r="X10" s="11"/>
      <c r="Y10" s="11"/>
      <c r="Z10" s="11"/>
      <c r="AA10" s="11"/>
      <c r="AB10" s="21"/>
      <c r="AC10" s="20"/>
      <c r="AD10" s="11"/>
    </row>
    <row r="11" spans="1:30" x14ac:dyDescent="0.25">
      <c r="C11" s="27" t="s">
        <v>27</v>
      </c>
      <c r="D11" s="27"/>
      <c r="E11" s="9">
        <f>E3*739</f>
        <v>0</v>
      </c>
      <c r="F11" s="9">
        <f>F3*1293</f>
        <v>0</v>
      </c>
      <c r="G11" s="9">
        <f>G3*3694</f>
        <v>3694</v>
      </c>
      <c r="H11" s="9">
        <f>H3*5725</f>
        <v>51525</v>
      </c>
      <c r="I11" s="9"/>
      <c r="J11" s="9">
        <f>SUM(E11:I11)</f>
        <v>55219</v>
      </c>
      <c r="L11" s="12"/>
      <c r="M11" s="1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25">
      <c r="L12" s="12"/>
      <c r="M12" s="1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25"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</sheetData>
  <mergeCells count="23">
    <mergeCell ref="I1:J1"/>
    <mergeCell ref="M1:T1"/>
    <mergeCell ref="A1:D1"/>
    <mergeCell ref="A3:A6"/>
    <mergeCell ref="B3:B6"/>
    <mergeCell ref="C3:C6"/>
    <mergeCell ref="E3:E6"/>
    <mergeCell ref="C8:D8"/>
    <mergeCell ref="C9:D9"/>
    <mergeCell ref="C10:D10"/>
    <mergeCell ref="C11:D11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1" sqref="N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Calculations</vt:lpstr>
      <vt:lpstr>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Elis Roberts</cp:lastModifiedBy>
  <dcterms:created xsi:type="dcterms:W3CDTF">2021-02-10T13:36:38Z</dcterms:created>
  <dcterms:modified xsi:type="dcterms:W3CDTF">2025-06-18T09:18:46Z</dcterms:modified>
</cp:coreProperties>
</file>