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4 - To be Signed Off by Simon, Dafydd\2023-0095 Moreton Inn Ruabon\"/>
    </mc:Choice>
  </mc:AlternateContent>
  <bookViews>
    <workbookView xWindow="240" yWindow="75" windowWidth="19980" windowHeight="8325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Y5" i="1" l="1"/>
  <c r="Z5" i="1" s="1"/>
  <c r="AB5" i="1" s="1"/>
  <c r="Y4" i="1" l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4" i="1" l="1"/>
  <c r="AB4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Emily Webster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<sst xmlns="http://schemas.openxmlformats.org/spreadsheetml/2006/main" count="53" uniqueCount="44">
  <si>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</si>
  <si>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</si>
  <si>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</si>
  <si>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</si>
  <si>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</si>
  <si>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</si>
  <si>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</si>
  <si>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</si>
  <si>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</si>
  <si>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</si>
  <si>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</si>
  <si>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</si>
  <si>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</si>
  <si>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</si>
  <si>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</si>
  <si>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</si>
  <si>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</si>
  <si>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</si>
  <si>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</si>
  <si>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</si>
  <si>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</si>
  <si>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</si>
  <si>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</si>
  <si>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</si>
  <si>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</si>
  <si>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</si>
  <si>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</si>
  <si>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P/2023/0095</t>
  </si>
  <si>
    <t>Sharon Holman</t>
  </si>
  <si>
    <t>Moreton Inn</t>
  </si>
  <si>
    <t xml:space="preserve">Ruabon Road </t>
  </si>
  <si>
    <t xml:space="preserve">Ruabon </t>
  </si>
  <si>
    <t>LL14 6PU</t>
  </si>
  <si>
    <t>Ysgol Rhiwabon</t>
  </si>
  <si>
    <t>Published Capacity of School (Taken from Parents Guide 2023/2024)</t>
  </si>
  <si>
    <t>Number on Roll (Taken from PLASC 2023 Total FT)</t>
  </si>
  <si>
    <t>Ysgol Yr Hafod (English)</t>
  </si>
  <si>
    <t>Ysgol Maes Y Llan (English)</t>
  </si>
  <si>
    <t>St Mary’s CIW VA School, Ruabon (Faith)</t>
  </si>
  <si>
    <t>Ysgol I D Hooson (Welsh)</t>
  </si>
  <si>
    <t>Ysgol Rhiwabon (English)</t>
  </si>
  <si>
    <t>St Joseph’s High School (Faith)</t>
  </si>
  <si>
    <t>Ysgol Morgan Llwyd (Welsh)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</si>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</sst>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0" fontId="3" fillId="2" borderId="7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7" fillId="0" borderId="0" xfId="0" applyFont="1" applyFill="1" applyBorder="1"/>
    <xf numFmtId="164" fontId="4" fillId="0" borderId="0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0"/>
  <sheetViews>
    <sheetView tabSelected="1" workbookViewId="0">
      <selection activeCell="L12" sqref="L12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1.570312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1.855468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23"/>
      <c r="B1" s="23"/>
      <c r="C1" s="23"/>
      <c r="D1" s="24"/>
      <c r="E1" s="42" t="s">
        <v>0</v>
      </c>
      <c r="F1" s="42"/>
      <c r="G1" s="42"/>
      <c r="H1" s="42"/>
      <c r="I1" s="35" t="s">
        <v>1</v>
      </c>
      <c r="J1" s="35"/>
      <c r="K1" s="1"/>
      <c r="L1" s="1"/>
      <c r="M1" s="35" t="s">
        <v>2</v>
      </c>
      <c r="N1" s="35"/>
      <c r="O1" s="35"/>
      <c r="P1" s="35"/>
      <c r="Q1" s="35"/>
      <c r="R1" s="35"/>
      <c r="S1" s="35"/>
      <c r="T1" s="35"/>
      <c r="U1" s="1"/>
      <c r="V1" s="35" t="s">
        <v>3</v>
      </c>
      <c r="W1" s="35"/>
      <c r="X1" s="35"/>
      <c r="Y1" s="35"/>
      <c r="Z1" s="35"/>
      <c r="AA1" s="35"/>
      <c r="AB1" s="35"/>
      <c r="AC1" s="35"/>
    </row>
    <row r="2" spans="1:29" ht="129.75" customHeight="1" thickBot="1" x14ac:dyDescent="0.3">
      <c r="A2" s="3" t="s">
        <v>4</v>
      </c>
      <c r="B2" s="4" t="s">
        <v>5</v>
      </c>
      <c r="C2" s="4" t="s">
        <v>19</v>
      </c>
      <c r="D2" s="4" t="s">
        <v>18</v>
      </c>
      <c r="E2" s="4" t="s">
        <v>23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20</v>
      </c>
      <c r="L2" s="15" t="s">
        <v>24</v>
      </c>
      <c r="M2" s="5" t="s">
        <v>21</v>
      </c>
      <c r="N2" s="5" t="s">
        <v>15</v>
      </c>
      <c r="O2" s="5" t="s">
        <v>34</v>
      </c>
      <c r="P2" s="5" t="s">
        <v>16</v>
      </c>
      <c r="Q2" s="5" t="s">
        <v>13</v>
      </c>
      <c r="R2" s="5" t="s">
        <v>35</v>
      </c>
      <c r="S2" s="5" t="s">
        <v>17</v>
      </c>
      <c r="T2" s="5" t="s">
        <v>11</v>
      </c>
      <c r="U2" s="15" t="s">
        <v>24</v>
      </c>
      <c r="V2" s="5" t="s">
        <v>21</v>
      </c>
      <c r="W2" s="5" t="s">
        <v>15</v>
      </c>
      <c r="X2" s="5" t="s">
        <v>34</v>
      </c>
      <c r="Y2" s="5" t="s">
        <v>16</v>
      </c>
      <c r="Z2" s="5" t="s">
        <v>13</v>
      </c>
      <c r="AA2" s="5" t="s">
        <v>14</v>
      </c>
      <c r="AB2" s="5" t="s">
        <v>17</v>
      </c>
      <c r="AC2" s="5" t="s">
        <v>12</v>
      </c>
    </row>
    <row r="3" spans="1:29" ht="39.950000000000003" customHeight="1" thickBot="1" x14ac:dyDescent="0.3">
      <c r="A3" s="25" t="s">
        <v>27</v>
      </c>
      <c r="B3" s="28" t="s">
        <v>28</v>
      </c>
      <c r="C3" s="29">
        <v>44974</v>
      </c>
      <c r="D3" s="6" t="s">
        <v>29</v>
      </c>
      <c r="E3" s="30">
        <v>0</v>
      </c>
      <c r="F3" s="30">
        <v>0</v>
      </c>
      <c r="G3" s="30">
        <v>9</v>
      </c>
      <c r="H3" s="30">
        <v>0</v>
      </c>
      <c r="I3" s="37">
        <f>I8</f>
        <v>2.0700000000000003</v>
      </c>
      <c r="J3" s="37">
        <f>J9</f>
        <v>1.8</v>
      </c>
      <c r="K3" s="38" t="s">
        <v>33</v>
      </c>
      <c r="L3" s="16" t="s">
        <v>36</v>
      </c>
      <c r="M3" s="43">
        <v>0.38700000000000001</v>
      </c>
      <c r="N3" s="36" t="s">
        <v>22</v>
      </c>
      <c r="O3" s="7">
        <v>315</v>
      </c>
      <c r="P3" s="7">
        <f>O3/10</f>
        <v>31.5</v>
      </c>
      <c r="Q3" s="7">
        <f>O3-P3</f>
        <v>283.5</v>
      </c>
      <c r="R3" s="7">
        <v>292</v>
      </c>
      <c r="S3" s="7" t="str">
        <f>IF(R3&gt;Q3, "Yes", "No")</f>
        <v>Yes</v>
      </c>
      <c r="T3" s="41" t="s">
        <v>43</v>
      </c>
      <c r="U3" s="19" t="s">
        <v>40</v>
      </c>
      <c r="V3" s="7">
        <v>1.032</v>
      </c>
      <c r="W3" s="36" t="s">
        <v>22</v>
      </c>
      <c r="X3" s="7">
        <v>655</v>
      </c>
      <c r="Y3" s="7">
        <f>X3/10</f>
        <v>65.5</v>
      </c>
      <c r="Z3" s="7">
        <f>X3-Y3</f>
        <v>589.5</v>
      </c>
      <c r="AA3" s="7">
        <v>539</v>
      </c>
      <c r="AB3" s="7" t="str">
        <f>IF(AA3&gt;Z3, "Yes", "No")</f>
        <v>No</v>
      </c>
      <c r="AC3" s="36" t="s">
        <v>43</v>
      </c>
    </row>
    <row r="4" spans="1:29" ht="39.950000000000003" customHeight="1" thickBot="1" x14ac:dyDescent="0.3">
      <c r="A4" s="26"/>
      <c r="B4" s="28"/>
      <c r="C4" s="28"/>
      <c r="D4" s="6" t="s">
        <v>30</v>
      </c>
      <c r="E4" s="30"/>
      <c r="F4" s="30"/>
      <c r="G4" s="30"/>
      <c r="H4" s="30"/>
      <c r="I4" s="37"/>
      <c r="J4" s="37"/>
      <c r="K4" s="39"/>
      <c r="L4" s="18" t="s">
        <v>37</v>
      </c>
      <c r="M4" s="43">
        <v>1.038</v>
      </c>
      <c r="N4" s="36"/>
      <c r="O4" s="7">
        <v>175</v>
      </c>
      <c r="P4" s="7">
        <f>O4/10</f>
        <v>17.5</v>
      </c>
      <c r="Q4" s="7">
        <f t="shared" ref="Q4:Q6" si="0">O4-P4</f>
        <v>157.5</v>
      </c>
      <c r="R4" s="7">
        <v>133</v>
      </c>
      <c r="S4" s="7" t="str">
        <f>IF(R4&gt;Q4, "Yes", "No")</f>
        <v>No</v>
      </c>
      <c r="T4" s="41"/>
      <c r="U4" s="19" t="s">
        <v>41</v>
      </c>
      <c r="V4" s="7">
        <v>3.7789999999999999</v>
      </c>
      <c r="W4" s="36"/>
      <c r="X4" s="7">
        <v>685</v>
      </c>
      <c r="Y4" s="7">
        <f>X4/10</f>
        <v>68.5</v>
      </c>
      <c r="Z4" s="7">
        <f>X4-Y4</f>
        <v>616.5</v>
      </c>
      <c r="AA4" s="7">
        <v>722</v>
      </c>
      <c r="AB4" s="7" t="str">
        <f>IF(AA4&gt;Z4, "Yes", "No")</f>
        <v>Yes</v>
      </c>
      <c r="AC4" s="36"/>
    </row>
    <row r="5" spans="1:29" ht="39.950000000000003" customHeight="1" thickBot="1" x14ac:dyDescent="0.3">
      <c r="A5" s="26"/>
      <c r="B5" s="28"/>
      <c r="C5" s="28"/>
      <c r="D5" s="6" t="s">
        <v>31</v>
      </c>
      <c r="E5" s="30"/>
      <c r="F5" s="30"/>
      <c r="G5" s="30"/>
      <c r="H5" s="30"/>
      <c r="I5" s="37"/>
      <c r="J5" s="37"/>
      <c r="K5" s="39"/>
      <c r="L5" s="18" t="s">
        <v>38</v>
      </c>
      <c r="M5" s="43">
        <v>1.1870000000000001</v>
      </c>
      <c r="N5" s="36"/>
      <c r="O5" s="7">
        <v>168</v>
      </c>
      <c r="P5" s="7">
        <f>O5/10</f>
        <v>16.8</v>
      </c>
      <c r="Q5" s="7">
        <f t="shared" si="0"/>
        <v>151.19999999999999</v>
      </c>
      <c r="R5" s="7">
        <v>194</v>
      </c>
      <c r="S5" s="7" t="str">
        <f>IF(R5&gt;Q5, "Yes", "No")</f>
        <v>Yes</v>
      </c>
      <c r="T5" s="41"/>
      <c r="U5" s="19" t="s">
        <v>42</v>
      </c>
      <c r="V5" s="9">
        <v>5.306</v>
      </c>
      <c r="W5" s="36"/>
      <c r="X5" s="9">
        <v>965</v>
      </c>
      <c r="Y5" s="9">
        <f>X5/10</f>
        <v>96.5</v>
      </c>
      <c r="Z5" s="7">
        <f>X5-Y5</f>
        <v>868.5</v>
      </c>
      <c r="AA5" s="9">
        <v>793</v>
      </c>
      <c r="AB5" s="7" t="str">
        <f>IF(AA5&gt;Z5, "Yes", "No")</f>
        <v>No</v>
      </c>
      <c r="AC5" s="36"/>
    </row>
    <row r="6" spans="1:29" ht="39.950000000000003" customHeight="1" thickBot="1" x14ac:dyDescent="0.3">
      <c r="A6" s="27"/>
      <c r="B6" s="28"/>
      <c r="C6" s="28"/>
      <c r="D6" s="8" t="s">
        <v>32</v>
      </c>
      <c r="E6" s="30"/>
      <c r="F6" s="30"/>
      <c r="G6" s="30"/>
      <c r="H6" s="30"/>
      <c r="I6" s="37"/>
      <c r="J6" s="37"/>
      <c r="K6" s="40"/>
      <c r="L6" s="17" t="s">
        <v>39</v>
      </c>
      <c r="M6" s="44">
        <v>1.2789999999999999</v>
      </c>
      <c r="N6" s="36"/>
      <c r="O6" s="9">
        <v>315</v>
      </c>
      <c r="P6" s="9">
        <f>O6/10</f>
        <v>31.5</v>
      </c>
      <c r="Q6" s="7">
        <f t="shared" si="0"/>
        <v>283.5</v>
      </c>
      <c r="R6" s="9">
        <v>224</v>
      </c>
      <c r="S6" s="7" t="str">
        <f>IF(R6&gt;Q6, "Yes", "No")</f>
        <v>No</v>
      </c>
      <c r="T6" s="41"/>
      <c r="U6" s="20"/>
      <c r="V6" s="20"/>
      <c r="W6" s="36"/>
      <c r="X6" s="20"/>
      <c r="Y6" s="20"/>
      <c r="Z6" s="20"/>
      <c r="AA6" s="20"/>
      <c r="AB6" s="20"/>
      <c r="AC6" s="36"/>
    </row>
    <row r="8" spans="1:29" x14ac:dyDescent="0.25">
      <c r="C8" s="31" t="s">
        <v>25</v>
      </c>
      <c r="D8" s="32"/>
      <c r="E8" s="10">
        <f>E3*0.07</f>
        <v>0</v>
      </c>
      <c r="F8" s="10">
        <f>F3*0.12</f>
        <v>0</v>
      </c>
      <c r="G8" s="10">
        <f>G3*0.23</f>
        <v>2.0700000000000003</v>
      </c>
      <c r="H8" s="10">
        <f>H3*0.31</f>
        <v>0</v>
      </c>
      <c r="I8" s="10">
        <f>SUM(E8:H8)</f>
        <v>2.0700000000000003</v>
      </c>
      <c r="J8" s="10"/>
      <c r="K8" s="11"/>
      <c r="L8" s="11"/>
      <c r="S8" s="21"/>
      <c r="T8" s="12"/>
      <c r="U8" s="12"/>
      <c r="AB8" s="21"/>
      <c r="AC8" s="22"/>
    </row>
    <row r="9" spans="1:29" x14ac:dyDescent="0.25">
      <c r="C9" s="33" t="s">
        <v>26</v>
      </c>
      <c r="D9" s="34"/>
      <c r="E9" s="10">
        <f>E3*0.04</f>
        <v>0</v>
      </c>
      <c r="F9" s="10">
        <f>F3*0.07</f>
        <v>0</v>
      </c>
      <c r="G9" s="10">
        <f>G3*0.2</f>
        <v>1.8</v>
      </c>
      <c r="H9" s="10">
        <f>H3*0.31</f>
        <v>0</v>
      </c>
      <c r="I9" s="10"/>
      <c r="J9" s="10">
        <f>SUM(E9:I9)</f>
        <v>1.8</v>
      </c>
      <c r="K9" s="11"/>
      <c r="L9" s="13"/>
      <c r="M9" s="14"/>
    </row>
    <row r="10" spans="1:29" x14ac:dyDescent="0.25">
      <c r="L10" s="14"/>
      <c r="M10" s="14"/>
    </row>
  </sheetData>
  <mergeCells count="21">
    <mergeCell ref="C8:D8"/>
    <mergeCell ref="C9:D9"/>
    <mergeCell ref="V1:AC1"/>
    <mergeCell ref="G3:G6"/>
    <mergeCell ref="W3:W6"/>
    <mergeCell ref="AC3:AC6"/>
    <mergeCell ref="H3:H6"/>
    <mergeCell ref="I3:I6"/>
    <mergeCell ref="J3:J6"/>
    <mergeCell ref="N3:N6"/>
    <mergeCell ref="K3:K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Donna Tait</cp:lastModifiedBy>
  <dcterms:created xsi:type="dcterms:W3CDTF">2021-02-10T13:36:38Z</dcterms:created>
  <dcterms:modified xsi:type="dcterms:W3CDTF">2023-12-12T12:21:06Z</dcterms:modified>
</cp:coreProperties>
</file>