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 - To be Signed Off by Simon, Dafydd\2023-0439 Land Opposite Eyton School\"/>
    </mc:Choice>
  </mc:AlternateContent>
  <bookViews>
    <workbookView xWindow="240" yWindow="75" windowWidth="19980" windowHeight="8325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Z6" i="1" l="1"/>
  <c r="AB6" i="1" s="1"/>
  <c r="Y6" i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Emily Webster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<sst xmlns="http://schemas.openxmlformats.org/spreadsheetml/2006/main" count="54" uniqueCount="44">
  <si>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</si>
  <si>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</si>
  <si>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</si>
  <si>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</si>
  <si>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</si>
  <si>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</si>
  <si>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</si>
  <si>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</si>
  <si>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</si>
  <si>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</si>
  <si>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</si>
  <si>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</si>
  <si>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</si>
  <si>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</si>
  <si>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</si>
  <si>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</si>
  <si>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</si>
  <si>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</si>
  <si>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</si>
  <si>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</si>
  <si>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</si>
  <si>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</si>
  <si>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</si>
  <si>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</si>
  <si>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</si>
  <si>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</si>
  <si>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</si>
  <si>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</si>
  <si>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P/2023/0439</t>
  </si>
  <si>
    <t>Gwyn Humphreys</t>
  </si>
  <si>
    <t>Land Opposite Eyton School</t>
  </si>
  <si>
    <t>Eyton</t>
  </si>
  <si>
    <t>LL13 0YD</t>
  </si>
  <si>
    <t>Ysgol Morgan Llwyd (Welsh)</t>
  </si>
  <si>
    <t>The Maelor School</t>
  </si>
  <si>
    <t>St Mary's CIW VA School, Ruabon (Faith)</t>
  </si>
  <si>
    <t>Ysgol Bodhyfyd (Welsh)</t>
  </si>
  <si>
    <t>Eyton CIW VC Primary School (English)</t>
  </si>
  <si>
    <t>Ysgol Yr Hafod (English)</t>
  </si>
  <si>
    <t>St Joseph's High School (Faith)</t>
  </si>
  <si>
    <t>The Maelor School (English)</t>
  </si>
  <si>
    <t xml:space="preserve">Ysgol Y Grango </t>
  </si>
  <si>
    <t>No previous contributions on portal for previous application that was refused.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</si>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</sst>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 Light"/>
      <family val="2"/>
    </font>
    <font>
      <sz val="11"/>
      <name val="Calibri Light"/>
      <family val="2"/>
    </font>
    <font>
      <b/>
      <sz val="11"/>
      <color rgb="FF000000"/>
      <name val="Calibri Light"/>
      <family val="2"/>
    </font>
    <font>
      <b/>
      <sz val="1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 applyFill="1" applyBorder="1"/>
    <xf numFmtId="164" fontId="4" fillId="0" borderId="0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2"/>
  <sheetViews>
    <sheetView tabSelected="1" workbookViewId="0">
      <selection activeCell="I18" sqref="I18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5.42578125" style="2" customWidth="1"/>
    <col min="4" max="4" width="23.14062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18"/>
      <c r="B1" s="18"/>
      <c r="C1" s="18"/>
      <c r="D1" s="19"/>
      <c r="E1" s="27" t="s">
        <v>0</v>
      </c>
      <c r="F1" s="27"/>
      <c r="G1" s="27"/>
      <c r="H1" s="27"/>
      <c r="I1" s="28" t="s">
        <v>1</v>
      </c>
      <c r="J1" s="28"/>
      <c r="K1" s="1"/>
      <c r="L1" s="1"/>
      <c r="M1" s="28" t="s">
        <v>2</v>
      </c>
      <c r="N1" s="28"/>
      <c r="O1" s="28"/>
      <c r="P1" s="28"/>
      <c r="Q1" s="28"/>
      <c r="R1" s="28"/>
      <c r="S1" s="28"/>
      <c r="T1" s="28"/>
      <c r="U1" s="1"/>
      <c r="V1" s="28" t="s">
        <v>3</v>
      </c>
      <c r="W1" s="28"/>
      <c r="X1" s="28"/>
      <c r="Y1" s="28"/>
      <c r="Z1" s="28"/>
      <c r="AA1" s="28"/>
      <c r="AB1" s="28"/>
      <c r="AC1" s="28"/>
    </row>
    <row r="2" spans="1:29" ht="102.75" thickBot="1" x14ac:dyDescent="0.3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50000000000003" customHeight="1" thickBot="1" x14ac:dyDescent="0.3">
      <c r="A3" s="20" t="s">
        <v>28</v>
      </c>
      <c r="B3" s="23" t="s">
        <v>29</v>
      </c>
      <c r="C3" s="24">
        <v>45106</v>
      </c>
      <c r="D3" s="13" t="s">
        <v>30</v>
      </c>
      <c r="E3" s="25">
        <v>0</v>
      </c>
      <c r="F3" s="25">
        <v>0</v>
      </c>
      <c r="G3" s="25">
        <v>0</v>
      </c>
      <c r="H3" s="25">
        <v>6</v>
      </c>
      <c r="I3" s="29">
        <f>I8</f>
        <v>1.8599999999999999</v>
      </c>
      <c r="J3" s="29">
        <f>J9</f>
        <v>1.8599999999999999</v>
      </c>
      <c r="K3" s="30" t="s">
        <v>34</v>
      </c>
      <c r="L3" s="11" t="s">
        <v>35</v>
      </c>
      <c r="M3" s="11">
        <v>2.95</v>
      </c>
      <c r="N3" s="26" t="s">
        <v>23</v>
      </c>
      <c r="O3" s="11">
        <v>168</v>
      </c>
      <c r="P3" s="11">
        <f>O3/10</f>
        <v>16.8</v>
      </c>
      <c r="Q3" s="11">
        <f>O3-P3</f>
        <v>151.19999999999999</v>
      </c>
      <c r="R3" s="11">
        <v>194</v>
      </c>
      <c r="S3" s="11" t="str">
        <f>IF(R3&gt;Q3, "Yes", "No")</f>
        <v>Yes</v>
      </c>
      <c r="T3" s="26" t="s">
        <v>43</v>
      </c>
      <c r="U3" s="11" t="s">
        <v>39</v>
      </c>
      <c r="V3" s="11">
        <v>3.0489999999999999</v>
      </c>
      <c r="W3" s="26" t="s">
        <v>23</v>
      </c>
      <c r="X3" s="11">
        <v>685</v>
      </c>
      <c r="Y3" s="11">
        <f>X3/10</f>
        <v>68.5</v>
      </c>
      <c r="Z3" s="11">
        <f>X3-Y3</f>
        <v>616.5</v>
      </c>
      <c r="AA3" s="11">
        <v>722</v>
      </c>
      <c r="AB3" s="11" t="str">
        <f>IF(AA3&gt;Z3, "Yes", "No")</f>
        <v>Yes</v>
      </c>
      <c r="AC3" s="26" t="s">
        <v>43</v>
      </c>
    </row>
    <row r="4" spans="1:29" ht="39.950000000000003" customHeight="1" thickBot="1" x14ac:dyDescent="0.3">
      <c r="A4" s="21"/>
      <c r="B4" s="23"/>
      <c r="C4" s="23"/>
      <c r="D4" s="14" t="s">
        <v>31</v>
      </c>
      <c r="E4" s="25"/>
      <c r="F4" s="25"/>
      <c r="G4" s="25"/>
      <c r="H4" s="25"/>
      <c r="I4" s="29"/>
      <c r="J4" s="29"/>
      <c r="K4" s="31"/>
      <c r="L4" s="11" t="s">
        <v>36</v>
      </c>
      <c r="M4" s="11">
        <v>3.1840000000000002</v>
      </c>
      <c r="N4" s="26"/>
      <c r="O4" s="11">
        <v>420</v>
      </c>
      <c r="P4" s="11">
        <f>O4/10</f>
        <v>42</v>
      </c>
      <c r="Q4" s="11">
        <f t="shared" ref="Q4:Q6" si="0">O4-P4</f>
        <v>378</v>
      </c>
      <c r="R4" s="11">
        <v>330</v>
      </c>
      <c r="S4" s="11" t="str">
        <f>IF(R4&gt;Q4, "Yes", "No")</f>
        <v>No</v>
      </c>
      <c r="T4" s="26"/>
      <c r="U4" s="11" t="s">
        <v>33</v>
      </c>
      <c r="V4" s="11">
        <v>4.6719999999999997</v>
      </c>
      <c r="W4" s="26"/>
      <c r="X4" s="11">
        <v>965</v>
      </c>
      <c r="Y4" s="11">
        <f t="shared" ref="Y4:Y5" si="1">X4/10</f>
        <v>96.5</v>
      </c>
      <c r="Z4" s="11">
        <f t="shared" ref="Z4:Z6" si="2">X4-Y4</f>
        <v>868.5</v>
      </c>
      <c r="AA4" s="11">
        <v>793</v>
      </c>
      <c r="AB4" s="11" t="str">
        <f>IF(AA4&gt;Z4, "Yes", "No")</f>
        <v>No</v>
      </c>
      <c r="AC4" s="26"/>
    </row>
    <row r="5" spans="1:29" ht="39.950000000000003" customHeight="1" thickBot="1" x14ac:dyDescent="0.3">
      <c r="A5" s="21"/>
      <c r="B5" s="23"/>
      <c r="C5" s="23"/>
      <c r="D5" s="14" t="s">
        <v>32</v>
      </c>
      <c r="E5" s="25"/>
      <c r="F5" s="25"/>
      <c r="G5" s="25"/>
      <c r="H5" s="25"/>
      <c r="I5" s="29"/>
      <c r="J5" s="29"/>
      <c r="K5" s="31"/>
      <c r="L5" s="11" t="s">
        <v>37</v>
      </c>
      <c r="M5" s="11">
        <v>2.1000000000000001E-2</v>
      </c>
      <c r="N5" s="26"/>
      <c r="O5" s="11">
        <v>70</v>
      </c>
      <c r="P5" s="11">
        <f>O5/10</f>
        <v>7</v>
      </c>
      <c r="Q5" s="11">
        <f t="shared" si="0"/>
        <v>63</v>
      </c>
      <c r="R5" s="11">
        <v>52</v>
      </c>
      <c r="S5" s="11" t="str">
        <f>IF(R5&gt;Q5, "Yes", "No")</f>
        <v>No</v>
      </c>
      <c r="T5" s="26"/>
      <c r="U5" s="11" t="s">
        <v>40</v>
      </c>
      <c r="V5" s="11">
        <v>7.1470000000000002</v>
      </c>
      <c r="W5" s="26"/>
      <c r="X5" s="11">
        <v>650</v>
      </c>
      <c r="Y5" s="11">
        <f t="shared" si="1"/>
        <v>65</v>
      </c>
      <c r="Z5" s="11">
        <f t="shared" si="2"/>
        <v>585</v>
      </c>
      <c r="AA5" s="11">
        <v>666</v>
      </c>
      <c r="AB5" s="11" t="str">
        <f>IF(AA5&gt;Z5, "Yes", "No")</f>
        <v>Yes</v>
      </c>
      <c r="AC5" s="26"/>
    </row>
    <row r="6" spans="1:29" ht="39.950000000000003" customHeight="1" thickBot="1" x14ac:dyDescent="0.3">
      <c r="A6" s="22"/>
      <c r="B6" s="23"/>
      <c r="C6" s="23"/>
      <c r="D6" s="15"/>
      <c r="E6" s="25"/>
      <c r="F6" s="25"/>
      <c r="G6" s="25"/>
      <c r="H6" s="25"/>
      <c r="I6" s="29"/>
      <c r="J6" s="29"/>
      <c r="K6" s="32"/>
      <c r="L6" s="12" t="s">
        <v>38</v>
      </c>
      <c r="M6" s="12">
        <v>2.4260000000000002</v>
      </c>
      <c r="N6" s="26"/>
      <c r="O6" s="12">
        <v>315</v>
      </c>
      <c r="P6" s="12">
        <f>O6/10</f>
        <v>31.5</v>
      </c>
      <c r="Q6" s="11">
        <f t="shared" si="0"/>
        <v>283.5</v>
      </c>
      <c r="R6" s="12">
        <v>292</v>
      </c>
      <c r="S6" s="11" t="str">
        <f>IF(R6&gt;Q6, "Yes", "No")</f>
        <v>Yes</v>
      </c>
      <c r="T6" s="26"/>
      <c r="U6" s="11" t="s">
        <v>41</v>
      </c>
      <c r="V6" s="12">
        <v>3.2469999999999999</v>
      </c>
      <c r="W6" s="26"/>
      <c r="X6" s="12">
        <v>590</v>
      </c>
      <c r="Y6" s="12">
        <f>X6/10</f>
        <v>59</v>
      </c>
      <c r="Z6" s="11">
        <f t="shared" si="2"/>
        <v>531</v>
      </c>
      <c r="AA6" s="12">
        <v>561</v>
      </c>
      <c r="AB6" s="11" t="str">
        <f>IF(AA6&gt;Z6, "Yes", "No")</f>
        <v>Yes</v>
      </c>
      <c r="AC6" s="26"/>
    </row>
    <row r="8" spans="1:29" x14ac:dyDescent="0.25">
      <c r="C8" s="34" t="s">
        <v>26</v>
      </c>
      <c r="D8" s="35"/>
      <c r="E8" s="6">
        <f>E3*0.07</f>
        <v>0</v>
      </c>
      <c r="F8" s="6">
        <f>F3*0.12</f>
        <v>0</v>
      </c>
      <c r="G8" s="6">
        <f>G3*0.23</f>
        <v>0</v>
      </c>
      <c r="H8" s="6">
        <f>H3*0.31</f>
        <v>1.8599999999999999</v>
      </c>
      <c r="I8" s="6">
        <f>SUM(E8:H8)</f>
        <v>1.8599999999999999</v>
      </c>
      <c r="J8" s="6"/>
      <c r="K8" s="7"/>
      <c r="L8" s="7"/>
      <c r="S8" s="16"/>
      <c r="T8" s="17"/>
      <c r="U8" s="8"/>
      <c r="AB8" s="16"/>
      <c r="AC8" s="17"/>
    </row>
    <row r="9" spans="1:29" x14ac:dyDescent="0.25">
      <c r="C9" s="36" t="s">
        <v>27</v>
      </c>
      <c r="D9" s="37"/>
      <c r="E9" s="6">
        <f>E3*0.04</f>
        <v>0</v>
      </c>
      <c r="F9" s="6">
        <f>F3*0.07</f>
        <v>0</v>
      </c>
      <c r="G9" s="6">
        <f>G3*0.2</f>
        <v>0</v>
      </c>
      <c r="H9" s="6">
        <f>H3*0.31</f>
        <v>1.8599999999999999</v>
      </c>
      <c r="I9" s="6"/>
      <c r="J9" s="6">
        <f>SUM(E9:I9)</f>
        <v>1.8599999999999999</v>
      </c>
      <c r="K9" s="7"/>
      <c r="L9" s="9"/>
      <c r="M9" s="10"/>
      <c r="S9" s="9"/>
      <c r="T9" s="9"/>
      <c r="AB9" s="9"/>
      <c r="AC9" s="9"/>
    </row>
    <row r="10" spans="1:29" x14ac:dyDescent="0.25">
      <c r="C10" s="38"/>
      <c r="D10" s="38"/>
      <c r="E10" s="9"/>
      <c r="F10" s="9"/>
      <c r="G10" s="9"/>
      <c r="H10" s="9"/>
      <c r="I10" s="9"/>
      <c r="J10" s="9"/>
      <c r="L10" s="10"/>
      <c r="M10" s="10"/>
      <c r="S10" s="16"/>
      <c r="T10" s="17"/>
      <c r="AB10" s="16"/>
      <c r="AC10" s="17"/>
    </row>
    <row r="11" spans="1:29" x14ac:dyDescent="0.25">
      <c r="C11" s="39"/>
      <c r="D11" s="39"/>
      <c r="E11" s="9"/>
      <c r="F11" s="9"/>
      <c r="G11" s="9"/>
      <c r="H11" s="9"/>
      <c r="I11" s="9"/>
      <c r="J11" s="9"/>
      <c r="L11" s="10"/>
      <c r="M11" s="10"/>
    </row>
    <row r="12" spans="1:29" x14ac:dyDescent="0.25">
      <c r="C12" s="33" t="s">
        <v>42</v>
      </c>
      <c r="D12" s="33"/>
      <c r="E12" s="33"/>
      <c r="F12" s="33"/>
      <c r="G12" s="33"/>
      <c r="H12" s="33"/>
      <c r="I12" s="33"/>
      <c r="J12" s="33"/>
      <c r="L12" s="10"/>
      <c r="M12" s="10"/>
    </row>
  </sheetData>
  <mergeCells count="24">
    <mergeCell ref="C12:J12"/>
    <mergeCell ref="C8:D8"/>
    <mergeCell ref="C9:D9"/>
    <mergeCell ref="C10:D10"/>
    <mergeCell ref="C11:D11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Donna Tait</cp:lastModifiedBy>
  <dcterms:created xsi:type="dcterms:W3CDTF">2021-02-10T13:36:38Z</dcterms:created>
  <dcterms:modified xsi:type="dcterms:W3CDTF">2023-12-12T12:19:30Z</dcterms:modified>
</cp:coreProperties>
</file>