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Shared\21stCenturySchool\11-Section 106 Payments\Requested By Planning\Education Returned Responses to Planning\2019-0923 Stansty (Large)\"/>
    </mc:Choice>
  </mc:AlternateContent>
  <bookViews>
    <workbookView xWindow="0" yWindow="0" windowWidth="2160" windowHeight="0"/>
  </bookViews>
  <sheets>
    <sheet name="Stansty" sheetId="1" r:id="rId1"/>
    <sheet name="Location Map" sheetId="2" r:id="rId2"/>
    <sheet name="Sheet3" sheetId="3" r:id="rId3"/>
  </sheets>
  <calcPr calcId="162913"/>
</workbook>
</file>

<file path=xl/calcChain.xml><?xml version="1.0" encoding="utf-8"?>
<calcChain xmlns="http://schemas.openxmlformats.org/spreadsheetml/2006/main">
  <c r="AD5" i="1" l="1"/>
  <c r="AC5" i="1"/>
  <c r="AC4" i="1"/>
  <c r="AC3" i="1"/>
  <c r="X19" i="1" l="1"/>
  <c r="N19" i="1" l="1"/>
  <c r="N13" i="1"/>
  <c r="H10" i="1" l="1"/>
  <c r="G10" i="1"/>
  <c r="F10" i="1"/>
  <c r="E10" i="1"/>
  <c r="H9" i="1"/>
  <c r="G9" i="1"/>
  <c r="F9" i="1"/>
  <c r="E9" i="1"/>
  <c r="AD4" i="1" l="1"/>
  <c r="Y4" i="1"/>
  <c r="Z4" i="1" s="1"/>
  <c r="AB4" i="1" s="1"/>
  <c r="Y5" i="1"/>
  <c r="Z5" i="1" s="1"/>
  <c r="AB5" i="1" s="1"/>
  <c r="AD3" i="1" l="1"/>
  <c r="Y3" i="1"/>
  <c r="Z3" i="1" s="1"/>
  <c r="AB3" i="1" s="1"/>
  <c r="P6" i="1"/>
  <c r="Q6" i="1" s="1"/>
  <c r="S6" i="1" s="1"/>
  <c r="P5" i="1"/>
  <c r="Q5" i="1" s="1"/>
  <c r="S5" i="1" s="1"/>
  <c r="P4" i="1"/>
  <c r="Q4" i="1" s="1"/>
  <c r="S4" i="1" s="1"/>
  <c r="P3" i="1"/>
  <c r="Q3" i="1" s="1"/>
  <c r="S3" i="1" s="1"/>
  <c r="J10" i="1" l="1"/>
  <c r="J3" i="1" s="1"/>
  <c r="I9" i="1"/>
  <c r="I3" i="1" s="1"/>
</calcChain>
</file>

<file path=xl/comments1.xml><?xml version="1.0" encoding="utf-8"?>
<comments xmlns="http://schemas.openxmlformats.org/spreadsheetml/2006/main">
  <authors>
    <author>Donna Tait</author>
  </authors>
  <commentList>
    <comment ref="L2" authorId="0" shapeId="0">
      <text>
        <r>
          <rPr>
            <b/>
            <sz val="9"/>
            <color indexed="81"/>
            <rFont val="Tahoma"/>
            <family val="2"/>
          </rPr>
          <t>Donna Tait:</t>
        </r>
        <r>
          <rPr>
            <sz val="9"/>
            <color indexed="81"/>
            <rFont val="Tahoma"/>
            <family val="2"/>
          </rPr>
          <t xml:space="preserve">
not sure where distance has come from</t>
        </r>
      </text>
    </comment>
    <comment ref="R3" authorId="0" shapeId="0">
      <text>
        <r>
          <rPr>
            <b/>
            <sz val="9"/>
            <color indexed="81"/>
            <rFont val="Tahoma"/>
            <charset val="1"/>
          </rPr>
          <t>Donna Tait:</t>
        </r>
        <r>
          <rPr>
            <sz val="9"/>
            <color indexed="81"/>
            <rFont val="Tahoma"/>
            <charset val="1"/>
          </rPr>
          <t xml:space="preserve">
This does not include the potential new primary pupils generated
Mindful that Glyndwr will generate children that attend Rhosddu but the S106 for the Glyndwr site does mention another faith school</t>
        </r>
      </text>
    </comment>
    <comment ref="AC3" authorId="0" shapeId="0">
      <text>
        <r>
          <rPr>
            <b/>
            <sz val="9"/>
            <color indexed="81"/>
            <rFont val="Tahoma"/>
            <charset val="1"/>
          </rPr>
          <t>Donna Tait:</t>
        </r>
        <r>
          <rPr>
            <sz val="9"/>
            <color indexed="81"/>
            <rFont val="Tahoma"/>
            <charset val="1"/>
          </rPr>
          <t xml:space="preserve">
Other developments expected to generate approx 234 pupils in the Bryn Alyn area
Project identified - replace existing block to create further capacity</t>
        </r>
      </text>
    </comment>
    <comment ref="V4" authorId="0" shapeId="0">
      <text>
        <r>
          <rPr>
            <b/>
            <sz val="9"/>
            <color indexed="81"/>
            <rFont val="Tahoma"/>
            <family val="2"/>
          </rPr>
          <t>Donna Tait:</t>
        </r>
        <r>
          <rPr>
            <sz val="9"/>
            <color indexed="81"/>
            <rFont val="Tahoma"/>
            <family val="2"/>
          </rPr>
          <t xml:space="preserve">
data mapped to nearest POI data not from Flintshire</t>
        </r>
      </text>
    </comment>
    <comment ref="AC4" authorId="0" shapeId="0">
      <text>
        <r>
          <rPr>
            <b/>
            <sz val="9"/>
            <color indexed="81"/>
            <rFont val="Tahoma"/>
            <charset val="1"/>
          </rPr>
          <t>Donna Tait:</t>
        </r>
        <r>
          <rPr>
            <sz val="9"/>
            <color indexed="81"/>
            <rFont val="Tahoma"/>
            <charset val="1"/>
          </rPr>
          <t xml:space="preserve">
project identified for Bryn Alyn</t>
        </r>
      </text>
    </comment>
    <comment ref="D5" authorId="0" shapeId="0">
      <text>
        <r>
          <rPr>
            <b/>
            <sz val="9"/>
            <color indexed="81"/>
            <rFont val="Tahoma"/>
            <family val="2"/>
          </rPr>
          <t>Donna Tait:</t>
        </r>
        <r>
          <rPr>
            <sz val="9"/>
            <color indexed="81"/>
            <rFont val="Tahoma"/>
            <family val="2"/>
          </rPr>
          <t xml:space="preserve">
postcode provided seems to cover correct area</t>
        </r>
      </text>
    </comment>
    <comment ref="V5" authorId="0" shapeId="0">
      <text>
        <r>
          <rPr>
            <b/>
            <sz val="9"/>
            <color indexed="81"/>
            <rFont val="Tahoma"/>
            <family val="2"/>
          </rPr>
          <t>Donna Tait:</t>
        </r>
        <r>
          <rPr>
            <sz val="9"/>
            <color indexed="81"/>
            <rFont val="Tahoma"/>
            <family val="2"/>
          </rPr>
          <t xml:space="preserve">
data mapped to nearest POI data not from Flintshire</t>
        </r>
      </text>
    </comment>
    <comment ref="AC5" authorId="0" shapeId="0">
      <text>
        <r>
          <rPr>
            <b/>
            <sz val="9"/>
            <color indexed="81"/>
            <rFont val="Tahoma"/>
            <charset val="1"/>
          </rPr>
          <t>Donna Tait:</t>
        </r>
        <r>
          <rPr>
            <sz val="9"/>
            <color indexed="81"/>
            <rFont val="Tahoma"/>
            <charset val="1"/>
          </rPr>
          <t xml:space="preserve">
project identified for Bryn Alyn</t>
        </r>
      </text>
    </comment>
    <comment ref="R6" authorId="0" shapeId="0">
      <text>
        <r>
          <rPr>
            <b/>
            <sz val="9"/>
            <color indexed="81"/>
            <rFont val="Tahoma"/>
            <charset val="1"/>
          </rPr>
          <t>Donna Tait:</t>
        </r>
        <r>
          <rPr>
            <sz val="9"/>
            <color indexed="81"/>
            <rFont val="Tahoma"/>
            <charset val="1"/>
          </rPr>
          <t xml:space="preserve">
This does not include the potential new primary pupils generated</t>
        </r>
      </text>
    </comment>
    <comment ref="M11" authorId="0" shapeId="0">
      <text>
        <r>
          <rPr>
            <b/>
            <sz val="9"/>
            <color indexed="81"/>
            <rFont val="Tahoma"/>
            <charset val="1"/>
          </rPr>
          <t>Donna Tait:</t>
        </r>
        <r>
          <rPr>
            <sz val="9"/>
            <color indexed="81"/>
            <rFont val="Tahoma"/>
            <charset val="1"/>
          </rPr>
          <t xml:space="preserve">
Email on planning portal suggesting St Marys RC for S106 contribution from this site</t>
        </r>
      </text>
    </comment>
    <comment ref="M12" authorId="0" shapeId="0">
      <text>
        <r>
          <rPr>
            <b/>
            <sz val="9"/>
            <color indexed="81"/>
            <rFont val="Tahoma"/>
            <family val="2"/>
          </rPr>
          <t>Donna Tait:</t>
        </r>
        <r>
          <rPr>
            <sz val="9"/>
            <color indexed="81"/>
            <rFont val="Tahoma"/>
            <family val="2"/>
          </rPr>
          <t xml:space="preserve">
Nearest school Rhosddu based on mapping from Flintshire - second closest Heulfan</t>
        </r>
      </text>
    </comment>
    <comment ref="N13" authorId="0" shapeId="0">
      <text>
        <r>
          <rPr>
            <b/>
            <sz val="9"/>
            <color indexed="81"/>
            <rFont val="Tahoma"/>
            <charset val="1"/>
          </rPr>
          <t>Donna Tait:</t>
        </r>
        <r>
          <rPr>
            <sz val="9"/>
            <color indexed="81"/>
            <rFont val="Tahoma"/>
            <charset val="1"/>
          </rPr>
          <t xml:space="preserve">
This total is not being counted in the NOR data above</t>
        </r>
      </text>
    </comment>
    <comment ref="X14" authorId="0" shapeId="0">
      <text>
        <r>
          <rPr>
            <b/>
            <sz val="9"/>
            <color indexed="81"/>
            <rFont val="Tahoma"/>
            <charset val="1"/>
          </rPr>
          <t>Donna Tait:</t>
        </r>
        <r>
          <rPr>
            <sz val="9"/>
            <color indexed="81"/>
            <rFont val="Tahoma"/>
            <charset val="1"/>
          </rPr>
          <t xml:space="preserve">
11 pupils removed from calculation as S106 already requested so pupils have already been accounted for</t>
        </r>
      </text>
    </comment>
    <comment ref="V17" authorId="0" shapeId="0">
      <text>
        <r>
          <rPr>
            <b/>
            <sz val="9"/>
            <color indexed="81"/>
            <rFont val="Tahoma"/>
            <family val="2"/>
          </rPr>
          <t>Donna Tait:</t>
        </r>
        <r>
          <rPr>
            <sz val="9"/>
            <color indexed="81"/>
            <rFont val="Tahoma"/>
            <family val="2"/>
          </rPr>
          <t xml:space="preserve">
P/2019/0546 (450) P/2020/0649 (300)</t>
        </r>
      </text>
    </comment>
    <comment ref="X17" authorId="0" shapeId="0">
      <text>
        <r>
          <rPr>
            <b/>
            <sz val="9"/>
            <color indexed="81"/>
            <rFont val="Tahoma"/>
            <family val="2"/>
          </rPr>
          <t>Donna Tait:</t>
        </r>
        <r>
          <rPr>
            <sz val="9"/>
            <color indexed="81"/>
            <rFont val="Tahoma"/>
            <family val="2"/>
          </rPr>
          <t xml:space="preserve">
Brymbo development - 300 houses = 54
450 houses = 63</t>
        </r>
      </text>
    </comment>
    <comment ref="Q18" authorId="0" shapeId="0">
      <text>
        <r>
          <rPr>
            <b/>
            <sz val="9"/>
            <color indexed="81"/>
            <rFont val="Tahoma"/>
            <charset val="1"/>
          </rPr>
          <t>Donna Tait:</t>
        </r>
        <r>
          <rPr>
            <sz val="9"/>
            <color indexed="81"/>
            <rFont val="Tahoma"/>
            <charset val="1"/>
          </rPr>
          <t xml:space="preserve">
Planning asked for both sites to be considered together </t>
        </r>
      </text>
    </comment>
    <comment ref="X19" authorId="0" shapeId="0">
      <text>
        <r>
          <rPr>
            <b/>
            <sz val="9"/>
            <color indexed="81"/>
            <rFont val="Tahoma"/>
            <charset val="1"/>
          </rPr>
          <t>Donna Tait:</t>
        </r>
        <r>
          <rPr>
            <sz val="9"/>
            <color indexed="81"/>
            <rFont val="Tahoma"/>
            <charset val="1"/>
          </rPr>
          <t xml:space="preserve">
minus 11 for Llay new Road
</t>
        </r>
      </text>
    </comment>
  </commentList>
</comments>
</file>

<file path=xl/sharedStrings.xml><?xml version="1.0" encoding="utf-8"?>
<sst xmlns="http://schemas.openxmlformats.org/spreadsheetml/2006/main" count="124" uniqueCount="91">
  <si>
    <t>Number of Proposed Homes</t>
  </si>
  <si>
    <t>Places Generated</t>
  </si>
  <si>
    <t xml:space="preserve">Primary </t>
  </si>
  <si>
    <t>Secondary</t>
  </si>
  <si>
    <t>Planning Reference</t>
  </si>
  <si>
    <t>Planning Officer</t>
  </si>
  <si>
    <t>Date to Planning  (21 days from date of email)</t>
  </si>
  <si>
    <t>Location (incl postcode)</t>
  </si>
  <si>
    <t>No. of 2+ Apartments</t>
  </si>
  <si>
    <t>No. of 2 Bed Houses</t>
  </si>
  <si>
    <t>No. of 3 Bed Houses</t>
  </si>
  <si>
    <t>No. of 4 Bed Houses</t>
  </si>
  <si>
    <t>Number of Primary School Places Created</t>
  </si>
  <si>
    <t>Number of Secondary School Places Created</t>
  </si>
  <si>
    <t>School Cluster</t>
  </si>
  <si>
    <t xml:space="preserve">Education Contribution Required for Primary </t>
  </si>
  <si>
    <t>Education Contribution Required for Secondary</t>
  </si>
  <si>
    <t>Matthew Philips</t>
  </si>
  <si>
    <t>P/2019/0923</t>
  </si>
  <si>
    <t>Stansty</t>
  </si>
  <si>
    <t>Bryn Alyn</t>
  </si>
  <si>
    <t>LL11 4YF</t>
  </si>
  <si>
    <t xml:space="preserve">School Name </t>
  </si>
  <si>
    <t xml:space="preserve">Ysgol Plas Coch (Welsh) </t>
  </si>
  <si>
    <t>Capacity 10% (recommended surplus required)</t>
  </si>
  <si>
    <t>School Name</t>
  </si>
  <si>
    <t>Ysgol Bryn Alyn</t>
  </si>
  <si>
    <t>Ysgol Morgan llwyd</t>
  </si>
  <si>
    <t>Rhosddu CP (English)</t>
  </si>
  <si>
    <t xml:space="preserve">St Mary’s RC (Faith) </t>
  </si>
  <si>
    <t>Ysgol Heulfan (English)</t>
  </si>
  <si>
    <t>Land Either Side of Chain Road</t>
  </si>
  <si>
    <t>Information required from Planning</t>
  </si>
  <si>
    <t>St Josephs High School</t>
  </si>
  <si>
    <t>Nearest Primary School (GIS Mappng) (Miles)</t>
  </si>
  <si>
    <t>Number of Contributions already received (exceed 5)</t>
  </si>
  <si>
    <t>Published Capacity of School (Taken from Parents Guide 2023)</t>
  </si>
  <si>
    <t>Capacity of School (Including 10% Surplus Recommended by School Organisation Code)</t>
  </si>
  <si>
    <t>Nearest Secondary School (GIS Mappng) (Miles)</t>
  </si>
  <si>
    <t>Overcapacity (when 10% surplus applied)</t>
  </si>
  <si>
    <t>Number on Roll (Taken from PLASC 2023)</t>
  </si>
  <si>
    <t>Dodds Lane</t>
  </si>
  <si>
    <t>Stansty Small</t>
  </si>
  <si>
    <t>Rhosrobin</t>
  </si>
  <si>
    <t>Llay New Road</t>
  </si>
  <si>
    <t>Blast Rd</t>
  </si>
  <si>
    <t>Heritage Way</t>
  </si>
  <si>
    <t>Brymbo (BDL)</t>
  </si>
  <si>
    <t xml:space="preserve">Stansty Large </t>
  </si>
  <si>
    <t>Overcapacity (when 10% surplus applied and potential pupils from future developments included)</t>
  </si>
  <si>
    <t>Planning Ref</t>
  </si>
  <si>
    <t>Description</t>
  </si>
  <si>
    <t>Secondary Pupils</t>
  </si>
  <si>
    <t xml:space="preserve">Dwellings </t>
  </si>
  <si>
    <t>P/2018/0997</t>
  </si>
  <si>
    <t>P/2023/0050</t>
  </si>
  <si>
    <t>P/2021/0135</t>
  </si>
  <si>
    <t>P/2021/1057</t>
  </si>
  <si>
    <t>92 (80 eligible)</t>
  </si>
  <si>
    <t>P/2019/0354</t>
  </si>
  <si>
    <t>P/2021/0255</t>
  </si>
  <si>
    <t>Distance from BA</t>
  </si>
  <si>
    <t>1.164 miles</t>
  </si>
  <si>
    <t>1.21 miles</t>
  </si>
  <si>
    <t>0.865 miles</t>
  </si>
  <si>
    <t>Status of Application</t>
  </si>
  <si>
    <t>2.003 miles</t>
  </si>
  <si>
    <t>0.665 miles</t>
  </si>
  <si>
    <t>Additional Pupils Generated from Other Developments with Nearest Secondary Bryn Alyn</t>
  </si>
  <si>
    <t>2.102 miles</t>
  </si>
  <si>
    <t>1.813 miles</t>
  </si>
  <si>
    <t>1.722 miles</t>
  </si>
  <si>
    <t>Potential Number on roll with additional pupils from future developments</t>
  </si>
  <si>
    <t>P2020/0649</t>
  </si>
  <si>
    <t>Primary (Pupils Generated)</t>
  </si>
  <si>
    <t>Secondary (Pupils Generated)</t>
  </si>
  <si>
    <t>Yes</t>
  </si>
  <si>
    <t>Additional Pupils Generated from Other Developments with Nearest Primary Rhosddu</t>
  </si>
  <si>
    <t>Primary Pupils</t>
  </si>
  <si>
    <t>Distance from Rhosddu</t>
  </si>
  <si>
    <t>Additional Pupils Generated from Other Developments with Nearest Primary Heulfan</t>
  </si>
  <si>
    <t>Distance from Heulfan</t>
  </si>
  <si>
    <t>Glyndwr Uni</t>
  </si>
  <si>
    <t xml:space="preserve">0.648 miles </t>
  </si>
  <si>
    <t>P/2021/0094</t>
  </si>
  <si>
    <t xml:space="preserve">Granted </t>
  </si>
  <si>
    <t xml:space="preserve">App Pending </t>
  </si>
  <si>
    <t>App Pending</t>
  </si>
  <si>
    <t>Appeal</t>
  </si>
  <si>
    <t>Started</t>
  </si>
  <si>
    <t>Granted / Started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</si>
</sst>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5" x14ac:knownFonts="1">
    <font>
      <sz val="11"/>
      <color theme="1"/>
      <name val="Calibri"/>
      <family val="2"/>
      <scheme val="minor"/>
    </font>
    <font>
      <sz val="11"/>
      <color rgb="FF1F497D"/>
      <name val="Calibri"/>
      <family val="2"/>
    </font>
    <font>
      <sz val="10"/>
      <color theme="1"/>
      <name val="Calibri"/>
      <family val="2"/>
      <scheme val="minor"/>
    </font>
    <font>
      <b/>
      <sz val="10"/>
      <color rgb="FF000000"/>
      <name val="Calibri"/>
      <family val="2"/>
    </font>
    <font>
      <sz val="10"/>
      <color rgb="FF000000"/>
      <name val="Calibri"/>
      <family val="2"/>
    </font>
    <font>
      <sz val="9"/>
      <color indexed="81"/>
      <name val="Tahoma"/>
      <family val="2"/>
    </font>
    <font>
      <b/>
      <sz val="9"/>
      <color indexed="81"/>
      <name val="Tahoma"/>
      <family val="2"/>
    </font>
    <font>
      <b/>
      <sz val="11"/>
      <color theme="1"/>
      <name val="Calibri"/>
      <family val="2"/>
      <scheme val="minor"/>
    </font>
    <font>
      <sz val="10"/>
      <name val="Calibri"/>
      <family val="2"/>
      <scheme val="minor"/>
    </font>
    <font>
      <b/>
      <sz val="10"/>
      <name val="Calibri"/>
      <family val="2"/>
    </font>
    <font>
      <b/>
      <sz val="9"/>
      <color theme="1"/>
      <name val="Calibri"/>
      <family val="2"/>
      <scheme val="minor"/>
    </font>
    <font>
      <sz val="9"/>
      <color indexed="81"/>
      <name val="Tahoma"/>
      <charset val="1"/>
    </font>
    <font>
      <b/>
      <sz val="9"/>
      <color indexed="81"/>
      <name val="Tahoma"/>
      <charset val="1"/>
    </font>
    <font>
      <b/>
      <sz val="9"/>
      <name val="Calibri"/>
      <family val="2"/>
      <scheme val="minor"/>
    </font>
    <font>
      <sz val="11"/>
      <name val="Calibri"/>
      <family val="2"/>
      <scheme val="minor"/>
    </font>
  </fonts>
  <fills count="9">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0" fillId="0" borderId="2" xfId="0" applyBorder="1"/>
    <xf numFmtId="9" fontId="0" fillId="0" borderId="0" xfId="0" applyNumberFormat="1" applyFont="1"/>
    <xf numFmtId="0" fontId="0" fillId="0" borderId="0" xfId="0" applyBorder="1"/>
    <xf numFmtId="164" fontId="0" fillId="0" borderId="0" xfId="0" applyNumberFormat="1" applyBorder="1"/>
    <xf numFmtId="2" fontId="7" fillId="0" borderId="2" xfId="0" applyNumberFormat="1" applyFont="1" applyBorder="1"/>
    <xf numFmtId="0" fontId="7" fillId="0" borderId="2" xfId="0" applyFont="1" applyBorder="1"/>
    <xf numFmtId="0" fontId="0" fillId="0" borderId="0" xfId="0" applyFill="1"/>
    <xf numFmtId="0" fontId="8" fillId="0" borderId="1" xfId="0" applyFont="1" applyBorder="1"/>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vertical="center"/>
    </xf>
    <xf numFmtId="0" fontId="2" fillId="0" borderId="1" xfId="0" applyFont="1" applyFill="1" applyBorder="1" applyAlignment="1">
      <alignment wrapText="1"/>
    </xf>
    <xf numFmtId="0" fontId="2" fillId="0" borderId="1" xfId="0" applyFont="1" applyBorder="1" applyAlignment="1">
      <alignment horizontal="center" wrapText="1"/>
    </xf>
    <xf numFmtId="0" fontId="7" fillId="5" borderId="1" xfId="0" applyFont="1" applyFill="1" applyBorder="1" applyAlignment="1">
      <alignment horizontal="center"/>
    </xf>
    <xf numFmtId="0" fontId="0" fillId="0" borderId="0" xfId="0" applyFill="1" applyBorder="1"/>
    <xf numFmtId="0" fontId="2" fillId="0" borderId="1" xfId="0" applyFont="1" applyFill="1" applyBorder="1" applyAlignment="1">
      <alignment horizontal="center" wrapText="1"/>
    </xf>
    <xf numFmtId="0" fontId="0" fillId="0" borderId="8" xfId="0" applyBorder="1" applyAlignment="1">
      <alignment horizontal="center"/>
    </xf>
    <xf numFmtId="0" fontId="0" fillId="0" borderId="9" xfId="0" applyBorder="1" applyAlignment="1">
      <alignment horizontal="center"/>
    </xf>
    <xf numFmtId="0" fontId="0" fillId="0" borderId="9" xfId="0" applyFill="1" applyBorder="1" applyAlignment="1">
      <alignment horizontal="center"/>
    </xf>
    <xf numFmtId="0" fontId="0" fillId="0" borderId="10" xfId="0" applyFill="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6" borderId="13" xfId="0" applyFill="1"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0" fillId="6" borderId="9" xfId="0" applyFill="1" applyBorder="1" applyAlignment="1">
      <alignment horizontal="center"/>
    </xf>
    <xf numFmtId="0" fontId="4"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4" xfId="0" applyFont="1" applyFill="1" applyBorder="1" applyAlignment="1">
      <alignment horizontal="center" vertical="center"/>
    </xf>
    <xf numFmtId="0" fontId="3" fillId="0" borderId="0" xfId="0" applyFont="1" applyFill="1" applyBorder="1" applyAlignment="1">
      <alignment horizontal="center" vertical="center" wrapText="1"/>
    </xf>
    <xf numFmtId="0" fontId="0" fillId="6" borderId="9" xfId="0" applyFill="1" applyBorder="1" applyAlignment="1">
      <alignment horizontal="center" wrapText="1"/>
    </xf>
    <xf numFmtId="0" fontId="0" fillId="6" borderId="14" xfId="0" applyFill="1" applyBorder="1" applyAlignment="1">
      <alignment horizontal="center"/>
    </xf>
    <xf numFmtId="0" fontId="7" fillId="8" borderId="8" xfId="0" applyFont="1" applyFill="1" applyBorder="1" applyAlignment="1">
      <alignment horizontal="center"/>
    </xf>
    <xf numFmtId="0" fontId="0" fillId="0" borderId="0" xfId="0" applyFill="1" applyBorder="1" applyAlignment="1">
      <alignment horizontal="center"/>
    </xf>
    <xf numFmtId="0" fontId="7" fillId="0" borderId="0" xfId="0" applyFont="1" applyFill="1" applyBorder="1" applyAlignment="1">
      <alignment horizontal="center"/>
    </xf>
    <xf numFmtId="0" fontId="0" fillId="0" borderId="17" xfId="0" applyBorder="1" applyAlignment="1">
      <alignment horizontal="center"/>
    </xf>
    <xf numFmtId="0" fontId="7" fillId="0" borderId="1" xfId="0" applyFont="1" applyFill="1" applyBorder="1" applyAlignment="1">
      <alignment horizontal="center"/>
    </xf>
    <xf numFmtId="0" fontId="0" fillId="6" borderId="10" xfId="0" applyFill="1" applyBorder="1" applyAlignment="1">
      <alignment horizontal="center"/>
    </xf>
    <xf numFmtId="0" fontId="7" fillId="6" borderId="10" xfId="0" applyFont="1" applyFill="1" applyBorder="1" applyAlignment="1">
      <alignment horizontal="center"/>
    </xf>
    <xf numFmtId="0" fontId="0" fillId="0" borderId="1" xfId="0" applyBorder="1" applyAlignment="1">
      <alignment horizontal="center"/>
    </xf>
    <xf numFmtId="0" fontId="7" fillId="0" borderId="1" xfId="0" applyFont="1" applyBorder="1" applyAlignment="1">
      <alignment horizontal="center"/>
    </xf>
    <xf numFmtId="0" fontId="0" fillId="0" borderId="6" xfId="0" applyBorder="1" applyAlignment="1">
      <alignment horizontal="center"/>
    </xf>
    <xf numFmtId="0" fontId="7" fillId="5" borderId="5" xfId="0" applyFont="1" applyFill="1" applyBorder="1"/>
    <xf numFmtId="0" fontId="7" fillId="5" borderId="6" xfId="0" applyFont="1" applyFill="1" applyBorder="1"/>
    <xf numFmtId="0" fontId="7" fillId="5" borderId="7" xfId="0" applyFont="1" applyFill="1" applyBorder="1"/>
    <xf numFmtId="0" fontId="7" fillId="6" borderId="9" xfId="0" applyFont="1" applyFill="1" applyBorder="1" applyAlignment="1">
      <alignment horizontal="center"/>
    </xf>
    <xf numFmtId="0" fontId="0" fillId="0" borderId="20" xfId="0" applyBorder="1"/>
    <xf numFmtId="0" fontId="7" fillId="0" borderId="20" xfId="0" applyFont="1" applyBorder="1"/>
    <xf numFmtId="0" fontId="14" fillId="0" borderId="21" xfId="0" applyFont="1" applyFill="1" applyBorder="1"/>
    <xf numFmtId="0" fontId="14" fillId="0" borderId="0" xfId="0" applyFont="1" applyFill="1" applyBorder="1"/>
    <xf numFmtId="0" fontId="13" fillId="0" borderId="21" xfId="0" applyFont="1" applyFill="1" applyBorder="1" applyAlignment="1">
      <alignment wrapText="1"/>
    </xf>
    <xf numFmtId="0" fontId="13" fillId="0" borderId="0" xfId="0" applyFont="1" applyFill="1" applyBorder="1" applyAlignment="1"/>
    <xf numFmtId="164" fontId="0" fillId="0" borderId="0" xfId="0" applyNumberFormat="1" applyFill="1" applyBorder="1"/>
    <xf numFmtId="164" fontId="7" fillId="0" borderId="0" xfId="0" applyNumberFormat="1" applyFont="1" applyFill="1" applyBorder="1"/>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5"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0" fillId="4" borderId="15" xfId="0" applyFont="1" applyFill="1" applyBorder="1" applyAlignment="1">
      <alignment horizontal="left"/>
    </xf>
    <xf numFmtId="0" fontId="10" fillId="4" borderId="16" xfId="0" applyFont="1" applyFill="1" applyBorder="1" applyAlignment="1">
      <alignment horizontal="left"/>
    </xf>
    <xf numFmtId="0" fontId="10" fillId="4" borderId="18" xfId="0" applyFont="1" applyFill="1" applyBorder="1" applyAlignment="1">
      <alignment horizontal="left"/>
    </xf>
    <xf numFmtId="0" fontId="10" fillId="4" borderId="19" xfId="0" applyFont="1" applyFill="1" applyBorder="1" applyAlignment="1">
      <alignment horizontal="left"/>
    </xf>
    <xf numFmtId="0" fontId="0" fillId="0" borderId="22"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11</xdr:row>
      <xdr:rowOff>88873</xdr:rowOff>
    </xdr:from>
    <xdr:to>
      <xdr:col>23</xdr:col>
      <xdr:colOff>228600</xdr:colOff>
      <xdr:row>49</xdr:row>
      <xdr:rowOff>123825</xdr:rowOff>
    </xdr:to>
    <xdr:pic>
      <xdr:nvPicPr>
        <xdr:cNvPr id="2" name="Picture 1"/>
        <xdr:cNvPicPr>
          <a:picLocks noChangeAspect="1"/>
        </xdr:cNvPicPr>
      </xdr:nvPicPr>
      <xdr:blipFill rotWithShape="1">
        <a:blip xmlns:r="http://schemas.openxmlformats.org/officeDocument/2006/relationships" r:embed="rId1"/>
        <a:srcRect l="4872" t="9631" r="52025" b="7303"/>
        <a:stretch/>
      </xdr:blipFill>
      <xdr:spPr>
        <a:xfrm>
          <a:off x="828675" y="2184373"/>
          <a:ext cx="13420725" cy="7273952"/>
        </a:xfrm>
        <a:prstGeom prst="rect">
          <a:avLst/>
        </a:prstGeom>
      </xdr:spPr>
    </xdr:pic>
    <xdr:clientData/>
  </xdr:twoCellAnchor>
  <xdr:twoCellAnchor editAs="oneCell">
    <xdr:from>
      <xdr:col>24</xdr:col>
      <xdr:colOff>257175</xdr:colOff>
      <xdr:row>6</xdr:row>
      <xdr:rowOff>95251</xdr:rowOff>
    </xdr:from>
    <xdr:to>
      <xdr:col>37</xdr:col>
      <xdr:colOff>38100</xdr:colOff>
      <xdr:row>52</xdr:row>
      <xdr:rowOff>85725</xdr:rowOff>
    </xdr:to>
    <xdr:pic>
      <xdr:nvPicPr>
        <xdr:cNvPr id="3" name="Picture 2"/>
        <xdr:cNvPicPr>
          <a:picLocks noChangeAspect="1"/>
        </xdr:cNvPicPr>
      </xdr:nvPicPr>
      <xdr:blipFill rotWithShape="1">
        <a:blip xmlns:r="http://schemas.openxmlformats.org/officeDocument/2006/relationships" r:embed="rId2"/>
        <a:srcRect l="60711" t="8704" r="18219" b="6192"/>
        <a:stretch/>
      </xdr:blipFill>
      <xdr:spPr>
        <a:xfrm>
          <a:off x="14887575" y="1238251"/>
          <a:ext cx="7705725" cy="87534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29"/>
  <sheetViews>
    <sheetView tabSelected="1" topLeftCell="R1" zoomScale="90" zoomScaleNormal="90" workbookViewId="0">
      <selection activeCell="AC12" sqref="AC12"/>
    </sheetView>
  </sheetViews>
  <sheetFormatPr defaultRowHeight="14.4" x14ac:dyDescent="0.3"/>
  <cols>
    <col min="1" max="1" width="14.44140625" customWidth="1"/>
    <col min="2" max="2" width="17.88671875" customWidth="1"/>
    <col min="3" max="3" width="14.33203125" customWidth="1"/>
    <col min="4" max="4" width="10.109375" customWidth="1"/>
    <col min="9" max="9" width="9.44140625" bestFit="1" customWidth="1"/>
    <col min="11" max="11" width="10.109375" customWidth="1"/>
    <col min="12" max="12" width="13.6640625" customWidth="1"/>
    <col min="13" max="13" width="16.88671875" customWidth="1"/>
    <col min="14" max="14" width="15.109375" customWidth="1"/>
    <col min="15" max="15" width="14.109375" bestFit="1" customWidth="1"/>
    <col min="16" max="16" width="15.33203125" customWidth="1"/>
    <col min="17" max="17" width="19" bestFit="1" customWidth="1"/>
    <col min="19" max="19" width="20.6640625" customWidth="1"/>
    <col min="20" max="20" width="15.44140625" customWidth="1"/>
    <col min="21" max="21" width="19.6640625" customWidth="1"/>
    <col min="22" max="22" width="15.44140625" customWidth="1"/>
    <col min="23" max="23" width="19.44140625" customWidth="1"/>
    <col min="24" max="24" width="13.88671875" customWidth="1"/>
    <col min="25" max="25" width="13.44140625" customWidth="1"/>
    <col min="26" max="26" width="13.5546875" customWidth="1"/>
    <col min="27" max="27" width="15.88671875" customWidth="1"/>
    <col min="28" max="28" width="18.6640625" customWidth="1"/>
    <col min="29" max="29" width="13.6640625" customWidth="1"/>
    <col min="30" max="30" width="22.5546875" customWidth="1"/>
    <col min="31" max="31" width="14.33203125" customWidth="1"/>
  </cols>
  <sheetData>
    <row r="1" spans="1:31" ht="15" thickBot="1" x14ac:dyDescent="0.35">
      <c r="A1" s="9"/>
      <c r="B1" s="9"/>
      <c r="C1" s="9"/>
      <c r="D1" s="9"/>
      <c r="E1" s="72" t="s">
        <v>0</v>
      </c>
      <c r="F1" s="72"/>
      <c r="G1" s="72"/>
      <c r="H1" s="72"/>
      <c r="I1" s="73" t="s">
        <v>1</v>
      </c>
      <c r="J1" s="73"/>
      <c r="K1" s="10"/>
      <c r="L1" s="73" t="s">
        <v>2</v>
      </c>
      <c r="M1" s="73"/>
      <c r="N1" s="73"/>
      <c r="O1" s="73"/>
      <c r="P1" s="73"/>
      <c r="Q1" s="73"/>
      <c r="R1" s="73"/>
      <c r="S1" s="73"/>
      <c r="T1" s="73"/>
      <c r="U1" s="10"/>
      <c r="V1" s="73" t="s">
        <v>3</v>
      </c>
      <c r="W1" s="73"/>
      <c r="X1" s="73"/>
      <c r="Y1" s="73"/>
      <c r="Z1" s="73"/>
      <c r="AA1" s="73"/>
      <c r="AB1" s="73"/>
      <c r="AC1" s="73"/>
      <c r="AD1" s="73"/>
      <c r="AE1" s="73"/>
    </row>
    <row r="2" spans="1:31" ht="111" thickBot="1" x14ac:dyDescent="0.35">
      <c r="A2" s="11" t="s">
        <v>4</v>
      </c>
      <c r="B2" s="11" t="s">
        <v>5</v>
      </c>
      <c r="C2" s="11" t="s">
        <v>6</v>
      </c>
      <c r="D2" s="11" t="s">
        <v>7</v>
      </c>
      <c r="E2" s="11" t="s">
        <v>8</v>
      </c>
      <c r="F2" s="11" t="s">
        <v>9</v>
      </c>
      <c r="G2" s="11" t="s">
        <v>10</v>
      </c>
      <c r="H2" s="11" t="s">
        <v>11</v>
      </c>
      <c r="I2" s="12" t="s">
        <v>12</v>
      </c>
      <c r="J2" s="12" t="s">
        <v>13</v>
      </c>
      <c r="K2" s="12" t="s">
        <v>22</v>
      </c>
      <c r="L2" s="12" t="s">
        <v>34</v>
      </c>
      <c r="M2" s="12" t="s">
        <v>14</v>
      </c>
      <c r="N2" s="12" t="s">
        <v>35</v>
      </c>
      <c r="O2" s="12" t="s">
        <v>36</v>
      </c>
      <c r="P2" s="12" t="s">
        <v>24</v>
      </c>
      <c r="Q2" s="12" t="s">
        <v>37</v>
      </c>
      <c r="R2" s="12" t="s">
        <v>40</v>
      </c>
      <c r="S2" s="12" t="s">
        <v>39</v>
      </c>
      <c r="T2" s="12" t="s">
        <v>15</v>
      </c>
      <c r="U2" s="12" t="s">
        <v>25</v>
      </c>
      <c r="V2" s="12" t="s">
        <v>38</v>
      </c>
      <c r="W2" s="12" t="s">
        <v>35</v>
      </c>
      <c r="X2" s="12" t="s">
        <v>36</v>
      </c>
      <c r="Y2" s="12" t="s">
        <v>24</v>
      </c>
      <c r="Z2" s="12" t="s">
        <v>37</v>
      </c>
      <c r="AA2" s="12" t="s">
        <v>40</v>
      </c>
      <c r="AB2" s="12" t="s">
        <v>39</v>
      </c>
      <c r="AC2" s="12" t="s">
        <v>72</v>
      </c>
      <c r="AD2" s="12" t="s">
        <v>49</v>
      </c>
      <c r="AE2" s="12" t="s">
        <v>16</v>
      </c>
    </row>
    <row r="3" spans="1:31" ht="39.9" customHeight="1" thickBot="1" x14ac:dyDescent="0.35">
      <c r="A3" s="69" t="s">
        <v>18</v>
      </c>
      <c r="B3" s="69" t="s">
        <v>17</v>
      </c>
      <c r="C3" s="70">
        <v>43818</v>
      </c>
      <c r="D3" s="13" t="s">
        <v>31</v>
      </c>
      <c r="E3" s="71">
        <v>0</v>
      </c>
      <c r="F3" s="71">
        <v>46</v>
      </c>
      <c r="G3" s="71">
        <v>182</v>
      </c>
      <c r="H3" s="71">
        <v>182</v>
      </c>
      <c r="I3" s="75">
        <f>I9</f>
        <v>103.8</v>
      </c>
      <c r="J3" s="76">
        <f>J10</f>
        <v>96.039999999999992</v>
      </c>
      <c r="K3" s="14" t="s">
        <v>28</v>
      </c>
      <c r="L3" s="14">
        <v>0.629</v>
      </c>
      <c r="M3" s="69" t="s">
        <v>20</v>
      </c>
      <c r="N3" s="74" t="s">
        <v>32</v>
      </c>
      <c r="O3" s="14">
        <v>301</v>
      </c>
      <c r="P3" s="14">
        <f>O3/10</f>
        <v>30.1</v>
      </c>
      <c r="Q3" s="14">
        <f>O3-P3</f>
        <v>270.89999999999998</v>
      </c>
      <c r="R3" s="14">
        <v>260</v>
      </c>
      <c r="S3" s="14" t="str">
        <f>IF(R3&gt;Q3,"Yes","No")</f>
        <v>No</v>
      </c>
      <c r="T3" s="74" t="s">
        <v>76</v>
      </c>
      <c r="U3" s="14" t="s">
        <v>26</v>
      </c>
      <c r="V3" s="14">
        <v>1.1639999999999999</v>
      </c>
      <c r="W3" s="74" t="s">
        <v>32</v>
      </c>
      <c r="X3" s="14">
        <v>895</v>
      </c>
      <c r="Y3" s="14">
        <f>X3/10</f>
        <v>89.5</v>
      </c>
      <c r="Z3" s="14">
        <f>X3-Y3</f>
        <v>805.5</v>
      </c>
      <c r="AA3" s="14">
        <v>683</v>
      </c>
      <c r="AB3" s="13" t="str">
        <f>IF(AA3&gt;Z3, "Yes", "No")</f>
        <v>No</v>
      </c>
      <c r="AC3" s="41">
        <f>AA3+X19</f>
        <v>917</v>
      </c>
      <c r="AD3" s="42" t="str">
        <f>IF(AC3&gt;Z3,"Yes","No")</f>
        <v>Yes</v>
      </c>
      <c r="AE3" s="74" t="s">
        <v>76</v>
      </c>
    </row>
    <row r="4" spans="1:31" ht="39.9" customHeight="1" thickBot="1" x14ac:dyDescent="0.35">
      <c r="A4" s="69"/>
      <c r="B4" s="69"/>
      <c r="C4" s="69"/>
      <c r="D4" s="13" t="s">
        <v>19</v>
      </c>
      <c r="E4" s="71"/>
      <c r="F4" s="71"/>
      <c r="G4" s="71"/>
      <c r="H4" s="71"/>
      <c r="I4" s="75"/>
      <c r="J4" s="76"/>
      <c r="K4" s="14" t="s">
        <v>23</v>
      </c>
      <c r="L4" s="14">
        <v>0.26200000000000001</v>
      </c>
      <c r="M4" s="69"/>
      <c r="N4" s="74"/>
      <c r="O4" s="14">
        <v>315</v>
      </c>
      <c r="P4" s="14">
        <f>O4/10</f>
        <v>31.5</v>
      </c>
      <c r="Q4" s="14">
        <f>O4-P4</f>
        <v>283.5</v>
      </c>
      <c r="R4" s="14">
        <v>262</v>
      </c>
      <c r="S4" s="14" t="str">
        <f>IF(R4&gt;Q4,"Yes","No")</f>
        <v>No</v>
      </c>
      <c r="T4" s="74"/>
      <c r="U4" s="15" t="s">
        <v>27</v>
      </c>
      <c r="V4" s="13">
        <v>2.762</v>
      </c>
      <c r="W4" s="74"/>
      <c r="X4" s="14">
        <v>965</v>
      </c>
      <c r="Y4" s="14">
        <f t="shared" ref="Y4:Y5" si="0">X4/10</f>
        <v>96.5</v>
      </c>
      <c r="Z4" s="14">
        <f t="shared" ref="Z4:Z5" si="1">X4-Y4</f>
        <v>868.5</v>
      </c>
      <c r="AA4" s="14">
        <v>793</v>
      </c>
      <c r="AB4" s="14" t="str">
        <f>IF(AA4&gt;Z4, "Yes", "No")</f>
        <v>No</v>
      </c>
      <c r="AC4" s="41">
        <f>AA4</f>
        <v>793</v>
      </c>
      <c r="AD4" s="42" t="str">
        <f>IF(AC4&gt;AA4,"Yes","No")</f>
        <v>No</v>
      </c>
      <c r="AE4" s="74"/>
    </row>
    <row r="5" spans="1:31" ht="39.9" customHeight="1" thickBot="1" x14ac:dyDescent="0.35">
      <c r="A5" s="69"/>
      <c r="B5" s="69"/>
      <c r="C5" s="69"/>
      <c r="D5" s="13" t="s">
        <v>21</v>
      </c>
      <c r="E5" s="71"/>
      <c r="F5" s="71"/>
      <c r="G5" s="71"/>
      <c r="H5" s="71"/>
      <c r="I5" s="75"/>
      <c r="J5" s="76"/>
      <c r="K5" s="16" t="s">
        <v>29</v>
      </c>
      <c r="L5" s="16">
        <v>1.4330000000000001</v>
      </c>
      <c r="M5" s="69"/>
      <c r="N5" s="74"/>
      <c r="O5" s="16">
        <v>287</v>
      </c>
      <c r="P5" s="16">
        <f>O5/10</f>
        <v>28.7</v>
      </c>
      <c r="Q5" s="16">
        <f>O5-P5</f>
        <v>258.3</v>
      </c>
      <c r="R5" s="16">
        <v>320</v>
      </c>
      <c r="S5" s="14" t="str">
        <f>IF(R5&gt;Q5,"Yes","No")</f>
        <v>Yes</v>
      </c>
      <c r="T5" s="74"/>
      <c r="U5" s="15" t="s">
        <v>33</v>
      </c>
      <c r="V5" s="13">
        <v>2.0270000000000001</v>
      </c>
      <c r="W5" s="74"/>
      <c r="X5" s="16">
        <v>685</v>
      </c>
      <c r="Y5" s="14">
        <f t="shared" si="0"/>
        <v>68.5</v>
      </c>
      <c r="Z5" s="14">
        <f t="shared" si="1"/>
        <v>616.5</v>
      </c>
      <c r="AA5" s="14">
        <v>722</v>
      </c>
      <c r="AB5" s="14" t="str">
        <f>IF(AA5&gt;Z5, "Yes", "No")</f>
        <v>Yes</v>
      </c>
      <c r="AC5" s="41">
        <f>AA5</f>
        <v>722</v>
      </c>
      <c r="AD5" s="43" t="str">
        <f>IF(AC5&gt;=AA5,"Yes","No")</f>
        <v>Yes</v>
      </c>
      <c r="AE5" s="74"/>
    </row>
    <row r="6" spans="1:31" ht="39.9" customHeight="1" thickBot="1" x14ac:dyDescent="0.35">
      <c r="A6" s="69"/>
      <c r="B6" s="69"/>
      <c r="C6" s="69"/>
      <c r="D6" s="13"/>
      <c r="E6" s="71"/>
      <c r="F6" s="71"/>
      <c r="G6" s="71"/>
      <c r="H6" s="71"/>
      <c r="I6" s="75"/>
      <c r="J6" s="76"/>
      <c r="K6" s="17" t="s">
        <v>30</v>
      </c>
      <c r="L6" s="17">
        <v>1.0189999999999999</v>
      </c>
      <c r="M6" s="69"/>
      <c r="N6" s="74"/>
      <c r="O6" s="17">
        <v>294</v>
      </c>
      <c r="P6" s="17">
        <f>O6/10</f>
        <v>29.4</v>
      </c>
      <c r="Q6" s="17">
        <f>O6-P6</f>
        <v>264.60000000000002</v>
      </c>
      <c r="R6" s="17">
        <v>298</v>
      </c>
      <c r="S6" s="14" t="str">
        <f>IF(R6&gt;Q6,"Yes","No")</f>
        <v>Yes</v>
      </c>
      <c r="T6" s="74"/>
      <c r="U6" s="18"/>
      <c r="V6" s="19"/>
      <c r="W6" s="74"/>
      <c r="X6" s="20"/>
      <c r="Y6" s="20"/>
      <c r="Z6" s="20"/>
      <c r="AA6" s="20"/>
      <c r="AB6" s="20"/>
      <c r="AC6" s="23"/>
      <c r="AD6" s="23"/>
      <c r="AE6" s="74"/>
    </row>
    <row r="7" spans="1:31" x14ac:dyDescent="0.3">
      <c r="A7" s="1"/>
      <c r="F7" s="3"/>
      <c r="G7" s="3"/>
      <c r="H7" s="3"/>
    </row>
    <row r="8" spans="1:31" ht="15" thickBot="1" x14ac:dyDescent="0.35">
      <c r="L8" s="8"/>
      <c r="M8" s="8"/>
      <c r="N8" s="8"/>
      <c r="O8" s="8"/>
      <c r="P8" s="8"/>
      <c r="Q8" s="8"/>
    </row>
    <row r="9" spans="1:31" ht="15" thickBot="1" x14ac:dyDescent="0.35">
      <c r="C9" s="77" t="s">
        <v>74</v>
      </c>
      <c r="D9" s="78"/>
      <c r="E9" s="2">
        <f>E3*0.07</f>
        <v>0</v>
      </c>
      <c r="F9" s="2">
        <f>F3*0.12</f>
        <v>5.52</v>
      </c>
      <c r="G9" s="2">
        <f>G3*0.23</f>
        <v>41.86</v>
      </c>
      <c r="H9" s="2">
        <f>H3*0.31</f>
        <v>56.42</v>
      </c>
      <c r="I9" s="6">
        <f>SUM(E9:H9)</f>
        <v>103.8</v>
      </c>
      <c r="J9" s="7"/>
      <c r="K9" s="4"/>
      <c r="L9" s="57" t="s">
        <v>77</v>
      </c>
      <c r="M9" s="58"/>
      <c r="N9" s="58"/>
      <c r="O9" s="58"/>
      <c r="P9" s="58"/>
      <c r="Q9" s="59"/>
      <c r="S9" s="22"/>
      <c r="T9" s="67"/>
      <c r="U9" s="5"/>
      <c r="V9" s="57" t="s">
        <v>68</v>
      </c>
      <c r="W9" s="58"/>
      <c r="X9" s="58"/>
      <c r="Y9" s="58"/>
      <c r="Z9" s="58"/>
      <c r="AA9" s="59"/>
      <c r="AD9" s="22"/>
      <c r="AE9" s="67"/>
    </row>
    <row r="10" spans="1:31" ht="29.4" customHeight="1" thickBot="1" x14ac:dyDescent="0.35">
      <c r="C10" s="79" t="s">
        <v>75</v>
      </c>
      <c r="D10" s="80"/>
      <c r="E10" s="61">
        <f>E3*0.04</f>
        <v>0</v>
      </c>
      <c r="F10" s="61">
        <f>F3*0.07</f>
        <v>3.22</v>
      </c>
      <c r="G10" s="61">
        <f>G3*0.2</f>
        <v>36.4</v>
      </c>
      <c r="H10" s="61">
        <f>H3*0.31</f>
        <v>56.42</v>
      </c>
      <c r="I10" s="62"/>
      <c r="J10" s="62">
        <f>SUM(E10:I10)</f>
        <v>96.039999999999992</v>
      </c>
      <c r="K10" s="4"/>
      <c r="L10" s="36" t="s">
        <v>50</v>
      </c>
      <c r="M10" s="36" t="s">
        <v>51</v>
      </c>
      <c r="N10" s="37" t="s">
        <v>78</v>
      </c>
      <c r="O10" s="36" t="s">
        <v>53</v>
      </c>
      <c r="P10" s="38" t="s">
        <v>79</v>
      </c>
      <c r="Q10" s="39" t="s">
        <v>65</v>
      </c>
      <c r="S10" s="4"/>
      <c r="T10" s="4"/>
      <c r="V10" s="36" t="s">
        <v>50</v>
      </c>
      <c r="W10" s="36" t="s">
        <v>51</v>
      </c>
      <c r="X10" s="37" t="s">
        <v>52</v>
      </c>
      <c r="Y10" s="36" t="s">
        <v>53</v>
      </c>
      <c r="Z10" s="38" t="s">
        <v>61</v>
      </c>
      <c r="AA10" s="39" t="s">
        <v>65</v>
      </c>
      <c r="AD10" s="22"/>
      <c r="AE10" s="22"/>
    </row>
    <row r="11" spans="1:31" ht="15.75" customHeight="1" x14ac:dyDescent="0.3">
      <c r="C11" s="65"/>
      <c r="D11" s="65"/>
      <c r="E11" s="63"/>
      <c r="F11" s="63"/>
      <c r="G11" s="63"/>
      <c r="H11" s="63"/>
      <c r="I11" s="63"/>
      <c r="J11" s="63"/>
      <c r="L11" s="24" t="s">
        <v>84</v>
      </c>
      <c r="M11" s="47" t="s">
        <v>82</v>
      </c>
      <c r="N11" s="50">
        <v>20.100000000000001</v>
      </c>
      <c r="O11" s="24">
        <v>90</v>
      </c>
      <c r="P11" s="50" t="s">
        <v>83</v>
      </c>
      <c r="Q11" s="24" t="s">
        <v>90</v>
      </c>
      <c r="S11" s="22"/>
      <c r="T11" s="68"/>
      <c r="V11" s="24" t="s">
        <v>54</v>
      </c>
      <c r="W11" s="28" t="s">
        <v>41</v>
      </c>
      <c r="X11" s="31">
        <v>3</v>
      </c>
      <c r="Y11" s="24">
        <v>23</v>
      </c>
      <c r="Z11" s="31" t="s">
        <v>67</v>
      </c>
      <c r="AA11" s="24" t="s">
        <v>89</v>
      </c>
      <c r="AC11" s="44"/>
      <c r="AD11" s="22"/>
      <c r="AE11" s="68"/>
    </row>
    <row r="12" spans="1:31" ht="15" thickBot="1" x14ac:dyDescent="0.35">
      <c r="C12" s="66"/>
      <c r="D12" s="66"/>
      <c r="E12" s="64"/>
      <c r="F12" s="64"/>
      <c r="G12" s="64"/>
      <c r="H12" s="64"/>
      <c r="I12" s="64"/>
      <c r="J12" s="64"/>
      <c r="L12" s="52" t="s">
        <v>18</v>
      </c>
      <c r="M12" s="53" t="s">
        <v>48</v>
      </c>
      <c r="N12" s="46">
        <v>103.8</v>
      </c>
      <c r="O12" s="52">
        <v>455</v>
      </c>
      <c r="P12" s="46" t="s">
        <v>62</v>
      </c>
      <c r="Q12" s="52" t="s">
        <v>86</v>
      </c>
      <c r="S12" s="4"/>
      <c r="T12" s="4"/>
      <c r="V12" s="25" t="s">
        <v>55</v>
      </c>
      <c r="W12" s="29" t="s">
        <v>42</v>
      </c>
      <c r="X12" s="32">
        <v>19</v>
      </c>
      <c r="Y12" s="25">
        <v>96</v>
      </c>
      <c r="Z12" s="32" t="s">
        <v>64</v>
      </c>
      <c r="AA12" s="25" t="s">
        <v>87</v>
      </c>
      <c r="AC12" s="22"/>
      <c r="AD12" s="22"/>
    </row>
    <row r="13" spans="1:31" ht="15" thickBot="1" x14ac:dyDescent="0.35">
      <c r="L13" s="48"/>
      <c r="M13" s="49"/>
      <c r="N13" s="51">
        <f>N11</f>
        <v>20.100000000000001</v>
      </c>
      <c r="O13" s="48"/>
      <c r="P13" s="48"/>
      <c r="Q13" s="48"/>
      <c r="V13" s="25" t="s">
        <v>56</v>
      </c>
      <c r="W13" s="29" t="s">
        <v>43</v>
      </c>
      <c r="X13" s="32">
        <v>43</v>
      </c>
      <c r="Y13" s="25">
        <v>189</v>
      </c>
      <c r="Z13" s="32" t="s">
        <v>70</v>
      </c>
      <c r="AA13" s="26" t="s">
        <v>85</v>
      </c>
      <c r="AC13" s="22"/>
      <c r="AD13" s="22"/>
    </row>
    <row r="14" spans="1:31" ht="21" customHeight="1" thickBot="1" x14ac:dyDescent="0.35">
      <c r="V14" s="25" t="s">
        <v>57</v>
      </c>
      <c r="W14" s="29" t="s">
        <v>44</v>
      </c>
      <c r="X14" s="32">
        <v>0</v>
      </c>
      <c r="Y14" s="25" t="s">
        <v>58</v>
      </c>
      <c r="Z14" s="32" t="s">
        <v>63</v>
      </c>
      <c r="AA14" s="26" t="s">
        <v>87</v>
      </c>
      <c r="AC14" s="22"/>
      <c r="AD14" s="22"/>
    </row>
    <row r="15" spans="1:31" ht="15" thickBot="1" x14ac:dyDescent="0.35">
      <c r="L15" s="57" t="s">
        <v>80</v>
      </c>
      <c r="M15" s="58"/>
      <c r="N15" s="58"/>
      <c r="O15" s="58"/>
      <c r="P15" s="58"/>
      <c r="Q15" s="59"/>
      <c r="V15" s="25" t="s">
        <v>59</v>
      </c>
      <c r="W15" s="29" t="s">
        <v>45</v>
      </c>
      <c r="X15" s="32">
        <v>1</v>
      </c>
      <c r="Y15" s="25">
        <v>18</v>
      </c>
      <c r="Z15" s="32" t="s">
        <v>66</v>
      </c>
      <c r="AA15" s="26" t="s">
        <v>87</v>
      </c>
      <c r="AC15" s="22"/>
      <c r="AD15" s="22"/>
    </row>
    <row r="16" spans="1:31" ht="29.4" thickBot="1" x14ac:dyDescent="0.35">
      <c r="L16" s="36" t="s">
        <v>50</v>
      </c>
      <c r="M16" s="36" t="s">
        <v>51</v>
      </c>
      <c r="N16" s="37" t="s">
        <v>78</v>
      </c>
      <c r="O16" s="36" t="s">
        <v>53</v>
      </c>
      <c r="P16" s="38" t="s">
        <v>81</v>
      </c>
      <c r="Q16" s="39" t="s">
        <v>65</v>
      </c>
      <c r="V16" s="25" t="s">
        <v>60</v>
      </c>
      <c r="W16" s="29" t="s">
        <v>46</v>
      </c>
      <c r="X16" s="32">
        <v>18</v>
      </c>
      <c r="Y16" s="25">
        <v>70</v>
      </c>
      <c r="Z16" s="32" t="s">
        <v>69</v>
      </c>
      <c r="AA16" s="26" t="s">
        <v>85</v>
      </c>
      <c r="AC16" s="22"/>
      <c r="AD16" s="22"/>
    </row>
    <row r="17" spans="12:30" ht="15" thickBot="1" x14ac:dyDescent="0.35">
      <c r="L17" s="35" t="s">
        <v>18</v>
      </c>
      <c r="M17" s="30" t="s">
        <v>48</v>
      </c>
      <c r="N17" s="34">
        <v>103.8</v>
      </c>
      <c r="O17" s="35">
        <v>455</v>
      </c>
      <c r="P17" s="34" t="s">
        <v>62</v>
      </c>
      <c r="Q17" s="27" t="s">
        <v>86</v>
      </c>
      <c r="V17" s="45" t="s">
        <v>73</v>
      </c>
      <c r="W17" s="60" t="s">
        <v>47</v>
      </c>
      <c r="X17" s="33">
        <v>54</v>
      </c>
      <c r="Y17" s="40">
        <v>300</v>
      </c>
      <c r="Z17" s="33" t="s">
        <v>71</v>
      </c>
      <c r="AA17" s="40" t="s">
        <v>88</v>
      </c>
      <c r="AC17" s="22"/>
      <c r="AD17" s="22"/>
    </row>
    <row r="18" spans="12:30" ht="15" thickBot="1" x14ac:dyDescent="0.35">
      <c r="L18" s="54" t="s">
        <v>55</v>
      </c>
      <c r="M18" s="55" t="s">
        <v>42</v>
      </c>
      <c r="N18" s="56">
        <v>22.2</v>
      </c>
      <c r="O18" s="54">
        <v>96</v>
      </c>
      <c r="P18" s="56" t="s">
        <v>64</v>
      </c>
      <c r="Q18" s="54" t="s">
        <v>87</v>
      </c>
      <c r="R18" s="81"/>
      <c r="V18" s="35" t="s">
        <v>18</v>
      </c>
      <c r="W18" s="30" t="s">
        <v>48</v>
      </c>
      <c r="X18" s="34">
        <v>96</v>
      </c>
      <c r="Y18" s="35">
        <v>455</v>
      </c>
      <c r="Z18" s="34" t="s">
        <v>62</v>
      </c>
      <c r="AA18" s="27" t="s">
        <v>86</v>
      </c>
      <c r="AC18" s="22"/>
      <c r="AD18" s="22"/>
    </row>
    <row r="19" spans="12:30" ht="15" thickBot="1" x14ac:dyDescent="0.35">
      <c r="L19" s="48"/>
      <c r="M19" s="49"/>
      <c r="N19" s="51">
        <f>SUM(N17:N18)</f>
        <v>126</v>
      </c>
      <c r="O19" s="48"/>
      <c r="P19" s="48"/>
      <c r="Q19" s="48"/>
      <c r="X19" s="21">
        <f>SUM(X11:X18)</f>
        <v>234</v>
      </c>
      <c r="AC19" s="22"/>
      <c r="AD19" s="22"/>
    </row>
    <row r="20" spans="12:30" x14ac:dyDescent="0.3">
      <c r="L20" s="48"/>
      <c r="M20" s="49"/>
      <c r="N20" s="49"/>
      <c r="O20" s="48"/>
      <c r="P20" s="48"/>
      <c r="Q20" s="48"/>
      <c r="W20" s="49"/>
      <c r="X20" s="49"/>
      <c r="Y20" s="22"/>
      <c r="AC20" s="22"/>
      <c r="AD20" s="22"/>
    </row>
    <row r="21" spans="12:30" ht="15" customHeight="1" x14ac:dyDescent="0.3">
      <c r="W21" s="22"/>
      <c r="X21" s="22"/>
      <c r="Y21" s="22"/>
      <c r="Z21" s="4"/>
    </row>
    <row r="22" spans="12:30" ht="15" customHeight="1" x14ac:dyDescent="0.3">
      <c r="W22" s="22"/>
      <c r="X22" s="48"/>
      <c r="Y22" s="22"/>
      <c r="Z22" s="4"/>
    </row>
    <row r="23" spans="12:30" x14ac:dyDescent="0.3">
      <c r="W23" s="22"/>
      <c r="X23" s="48"/>
      <c r="Y23" s="22"/>
      <c r="Z23" s="22"/>
    </row>
    <row r="24" spans="12:30" x14ac:dyDescent="0.3">
      <c r="R24" s="22"/>
      <c r="W24" s="22"/>
      <c r="X24" s="48"/>
      <c r="Y24" s="22"/>
      <c r="Z24" s="4"/>
    </row>
    <row r="25" spans="12:30" x14ac:dyDescent="0.3">
      <c r="L25" s="48"/>
      <c r="M25" s="49"/>
      <c r="N25" s="48"/>
      <c r="O25" s="48"/>
      <c r="P25" s="48"/>
      <c r="Q25" s="48"/>
      <c r="R25" s="22"/>
      <c r="W25" s="22"/>
      <c r="X25" s="22"/>
      <c r="Y25" s="22"/>
      <c r="Z25" s="4"/>
    </row>
    <row r="26" spans="12:30" x14ac:dyDescent="0.3">
      <c r="R26" s="22"/>
      <c r="Z26" s="4"/>
    </row>
    <row r="27" spans="12:30" x14ac:dyDescent="0.3">
      <c r="R27" s="22"/>
    </row>
    <row r="28" spans="12:30" x14ac:dyDescent="0.3">
      <c r="R28" s="22"/>
    </row>
    <row r="29" spans="12:30" x14ac:dyDescent="0.3">
      <c r="R29" s="22"/>
    </row>
  </sheetData>
  <mergeCells count="20">
    <mergeCell ref="C9:D9"/>
    <mergeCell ref="C10:D10"/>
    <mergeCell ref="T3:T6"/>
    <mergeCell ref="E1:H1"/>
    <mergeCell ref="I1:J1"/>
    <mergeCell ref="L1:T1"/>
    <mergeCell ref="V1:AE1"/>
    <mergeCell ref="G3:G6"/>
    <mergeCell ref="W3:W6"/>
    <mergeCell ref="AE3:AE6"/>
    <mergeCell ref="H3:H6"/>
    <mergeCell ref="I3:I6"/>
    <mergeCell ref="J3:J6"/>
    <mergeCell ref="M3:M6"/>
    <mergeCell ref="N3:N6"/>
    <mergeCell ref="A3:A6"/>
    <mergeCell ref="B3:B6"/>
    <mergeCell ref="C3:C6"/>
    <mergeCell ref="E3:E6"/>
    <mergeCell ref="F3:F6"/>
  </mergeCells>
  <pageMargins left="0.7" right="0.7" top="0.75" bottom="0.75" header="0.3" footer="0.3"/>
  <pageSetup paperSize="66"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selection activeCell="S56" sqref="S56"/>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Stansty</vt:lpstr>
      <vt:lpstr>Location Map</vt:lpstr>
      <vt:lpstr>Sheet3</vt:lpstr>
    </vt:vector>
  </TitlesOfParts>
  <Company>WCBC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Phillips</dc:creator>
  <cp:lastModifiedBy>Donna Tait</cp:lastModifiedBy>
  <dcterms:created xsi:type="dcterms:W3CDTF">2021-02-10T13:36:38Z</dcterms:created>
  <dcterms:modified xsi:type="dcterms:W3CDTF">2023-09-15T10:52:28Z</dcterms:modified>
</cp:coreProperties>
</file>