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always" defaultThemeVersion="166925"/>
  <mc:AlternateContent xmlns:mc="http://schemas.openxmlformats.org/markup-compatibility/2006">
    <mc:Choice Requires="x15">
      <x15ac:absPath xmlns:x15ac="http://schemas.microsoft.com/office/spreadsheetml/2010/11/ac" url="W:\Project Data\NexGen\87000\87883 Site 5, Wrexham\545253 Nutrient Neutrality\E Deliverables\03 Appendices\Calculations Apps\"/>
    </mc:Choice>
  </mc:AlternateContent>
  <xr:revisionPtr revIDLastSave="0" documentId="8_{70BCC529-0F9E-4048-96D1-B52329601496}" xr6:coauthVersionLast="47" xr6:coauthVersionMax="47" xr10:uidLastSave="{00000000-0000-0000-0000-000000000000}"/>
  <workbookProtection workbookAlgorithmName="SHA-512" workbookHashValue="GZTUTc9xqTJxyMzWIEJWlRyOf70HXbvCtmiTWbTabV/rtM5RjXhxSn0tNO2rr/4xqy2z8BAvDYHBdd0VGEYp7A==" workbookSaltValue="OBwAq47fiQHcUFxyhdII+g==" workbookSpinCount="100000" lockStructure="1"/>
  <bookViews>
    <workbookView xWindow="28680" yWindow="2340" windowWidth="29040" windowHeight="15840" firstSheet="2" activeTab="4" xr2:uid="{82A04952-E2FF-4A89-87AE-39010027FF5F}"/>
  </bookViews>
  <sheets>
    <sheet name="Introduction" sheetId="6" r:id="rId1"/>
    <sheet name="Background" sheetId="4" r:id="rId2"/>
    <sheet name="Instructions" sheetId="12" r:id="rId3"/>
    <sheet name="Development site details" sheetId="2" r:id="rId4"/>
    <sheet name="Stage 1" sheetId="7" r:id="rId5"/>
    <sheet name="Stage 2" sheetId="8" r:id="rId6"/>
    <sheet name="Stage 3" sheetId="9" r:id="rId7"/>
    <sheet name="Stage 4" sheetId="10" r:id="rId8"/>
    <sheet name="Landcover descriptions" sheetId="17" r:id="rId9"/>
    <sheet name="Mitigation Options" sheetId="14" r:id="rId10"/>
    <sheet name="Lookups" sheetId="3" r:id="rId11"/>
  </sheets>
  <externalReferences>
    <externalReference r:id="rId12"/>
  </externalReferences>
  <definedNames>
    <definedName name="_ftn1" localSheetId="8">'Landcover descriptions'!$B$28</definedName>
    <definedName name="_ftnref1" localSheetId="8">'Landcover descriptions'!$C$22</definedName>
    <definedName name="_Hlk96526273" localSheetId="8">'Landcover descriptions'!$C$22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2" i="9" l="1"/>
  <c r="D13" i="9"/>
  <c r="D14" i="9"/>
  <c r="D15" i="9"/>
  <c r="D16" i="9"/>
  <c r="D17" i="9"/>
  <c r="D18" i="9"/>
  <c r="D19" i="9"/>
  <c r="D20" i="9"/>
  <c r="D21" i="9"/>
  <c r="D22" i="9"/>
  <c r="D23" i="9"/>
  <c r="D24" i="9"/>
  <c r="D11" i="8"/>
  <c r="D14" i="8"/>
  <c r="D15" i="8"/>
  <c r="D16" i="8"/>
  <c r="D17" i="8"/>
  <c r="D18" i="8"/>
  <c r="D19" i="8"/>
  <c r="D20" i="8"/>
  <c r="D21" i="8"/>
  <c r="D22" i="8"/>
  <c r="D23" i="8"/>
  <c r="D24" i="8"/>
  <c r="D25" i="8"/>
  <c r="D26" i="8"/>
  <c r="D27" i="8"/>
  <c r="D28" i="8"/>
  <c r="C12" i="7"/>
  <c r="F163" i="3" l="1"/>
  <c r="D8" i="9" s="1"/>
  <c r="F159" i="3"/>
  <c r="D11" i="9" s="1"/>
  <c r="E158" i="3" l="1"/>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68" i="3"/>
  <c r="F165" i="3"/>
  <c r="F164" i="3"/>
  <c r="D13" i="8" l="1"/>
  <c r="D10" i="9"/>
  <c r="D12" i="8"/>
  <c r="D9" i="9"/>
  <c r="C14" i="7"/>
  <c r="C15" i="7" s="1"/>
  <c r="C25" i="9" l="1"/>
  <c r="E7" i="9" a="1"/>
  <c r="E7" i="9" s="1"/>
  <c r="C16" i="7"/>
  <c r="E159" i="3"/>
  <c r="E160" i="3"/>
  <c r="E161" i="3"/>
  <c r="E162" i="3"/>
  <c r="E163" i="3"/>
  <c r="E164" i="3"/>
  <c r="E165" i="3"/>
  <c r="C29" i="8"/>
  <c r="C17" i="7" l="1"/>
  <c r="C18" i="7" s="1"/>
  <c r="C19" i="7" s="1"/>
  <c r="B11" i="10" l="1"/>
  <c r="D25" i="9" l="1"/>
  <c r="D29" i="8"/>
  <c r="C8" i="10" l="1"/>
  <c r="C7" i="10"/>
  <c r="C9" i="10" l="1"/>
  <c r="C10" i="10" l="1"/>
  <c r="C12"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<sst xmlns="http://schemas.openxmlformats.org/spreadsheetml/2006/main" count="588" uniqueCount="245">
  <si>
    <t>Farmscoper Farm Term</t>
  </si>
  <si>
    <t>Climate</t>
  </si>
  <si>
    <t>Farmscoper Soil Drainage Term</t>
  </si>
  <si>
    <t>Lookup</t>
  </si>
  <si>
    <t>Cereals</t>
  </si>
  <si>
    <t>FreeDrain</t>
  </si>
  <si>
    <t>DrainedAr</t>
  </si>
  <si>
    <t>DrainedArGr</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</si>
  <si>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</si>
  <si>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</si>
  <si>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</si>
  <si>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</si>
  <si>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</si>
  <si>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</si>
  <si>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</si>
  <si>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</si>
  <si>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</si>
  <si>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</si>
  <si>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</si>
  <si>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</si>
  <si>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Naturally wet</t>
  </si>
  <si>
    <t>1200to1500</t>
  </si>
  <si>
    <t>Over1500</t>
  </si>
  <si>
    <t>Rainfall band</t>
  </si>
  <si>
    <t>Horticulture</t>
  </si>
  <si>
    <t>900.1 - 950</t>
  </si>
  <si>
    <t>950.1 - 1,000</t>
  </si>
  <si>
    <t>1,000.1 - 1,100</t>
  </si>
  <si>
    <t>Poultry</t>
  </si>
  <si>
    <t>1,100.1 - 1,200</t>
  </si>
  <si>
    <t>1,200.1 - 1,400</t>
  </si>
  <si>
    <t>1,400.1 - 1,600</t>
  </si>
  <si>
    <t>1,600.1 - 2,000</t>
  </si>
  <si>
    <t>2,000.1 - 2,400</t>
  </si>
  <si>
    <t>2,400.1 - 3,000</t>
  </si>
  <si>
    <t>3,000.1 - 4,000</t>
  </si>
  <si>
    <t>Dairy</t>
  </si>
  <si>
    <t>4,000.1 - 5,500</t>
  </si>
  <si>
    <t>Mixed</t>
  </si>
  <si>
    <t>Greenspace</t>
  </si>
  <si>
    <t>Woodland</t>
  </si>
  <si>
    <t>Shrub</t>
  </si>
  <si>
    <t>Water</t>
  </si>
  <si>
    <t>Community food growing</t>
  </si>
  <si>
    <t>Planning Application number:</t>
  </si>
  <si>
    <t>Site Address:</t>
  </si>
  <si>
    <t>Site Name:</t>
  </si>
  <si>
    <t>Date of first occupancy:</t>
  </si>
  <si>
    <t>Average occupancy rate:</t>
  </si>
  <si>
    <t>Additional population</t>
  </si>
  <si>
    <t>Wastewater by development</t>
  </si>
  <si>
    <t>TP discharge from WwTW</t>
  </si>
  <si>
    <t>Convert to kg/TP/d</t>
  </si>
  <si>
    <t>Convert to kg/TP/yr</t>
  </si>
  <si>
    <t>kg TP/yr</t>
  </si>
  <si>
    <t>Soil drainage type:</t>
  </si>
  <si>
    <t>Existing Land Use Type(s)</t>
  </si>
  <si>
    <t>Total:</t>
  </si>
  <si>
    <t>P budget + 20% buffer:</t>
  </si>
  <si>
    <t>P budget:</t>
  </si>
  <si>
    <t>P loading to WwTW:</t>
  </si>
  <si>
    <t>Septic Tank default</t>
  </si>
  <si>
    <t>Package Treatment Plant default</t>
  </si>
  <si>
    <t>Package Treatment Plant user defined</t>
  </si>
  <si>
    <t>Septic Tank user defined</t>
  </si>
  <si>
    <t>-</t>
  </si>
  <si>
    <t>Mid</t>
  </si>
  <si>
    <t>Farmscoper Equivalent</t>
  </si>
  <si>
    <t>Residential P export coefficient (kg/ha/yr)</t>
  </si>
  <si>
    <t>Commercial / industrial P export coefficient (kg/ha/yr)</t>
  </si>
  <si>
    <t>Open urban P export coefficient (kg/ha/yr)</t>
  </si>
  <si>
    <t>Annual wastewater TP load</t>
  </si>
  <si>
    <t>The total annual phosphorus load to mitigate is:</t>
  </si>
  <si>
    <t>Instructions</t>
  </si>
  <si>
    <t>Calculated Outputs</t>
  </si>
  <si>
    <r>
      <t xml:space="preserve">Water usage 
</t>
    </r>
    <r>
      <rPr>
        <sz val="10"/>
        <rFont val="Montserrat"/>
      </rPr>
      <t>(litres/person/day)</t>
    </r>
    <r>
      <rPr>
        <b/>
        <sz val="10"/>
        <rFont val="Montserrat"/>
      </rPr>
      <t>:</t>
    </r>
  </si>
  <si>
    <t>Stage 1 - additional nutrient loading from wastewater</t>
  </si>
  <si>
    <t xml:space="preserve">Following the Court of Justice of the European Union (CJEU) ruling known as the ‘Dutch Case’, mitigation to achieve ‘nutrient neutrality’ is required for new developments that would otherwise contribute significant additional nutrient loads to a European designated site (hereafter, European site) that is close to unfavourable condition or in unfavourable condition due to nutrient pollution.  </t>
  </si>
  <si>
    <t>Background - what is nutrient neutrality?</t>
  </si>
  <si>
    <t>Stage 4 - final budget</t>
  </si>
  <si>
    <t>WwTW Name</t>
  </si>
  <si>
    <t>P limit (mg/l)</t>
  </si>
  <si>
    <t>Llandovery Wastewater Treatment</t>
  </si>
  <si>
    <t>Stage 3 - phosphorus loading from new land use</t>
  </si>
  <si>
    <t>Annual average rainfall (mm):</t>
  </si>
  <si>
    <r>
      <t>Date</t>
    </r>
    <r>
      <rPr>
        <b/>
        <sz val="11"/>
        <rFont val="Calibri"/>
        <family val="2"/>
        <scheme val="minor"/>
      </rPr>
      <t>:</t>
    </r>
  </si>
  <si>
    <t>Alltwalis STW</t>
  </si>
  <si>
    <t>Bethlehem STW Bethlehem Llandeilo</t>
  </si>
  <si>
    <t>Bronwydd STW</t>
  </si>
  <si>
    <t>Bryngwyn WwTW Gwynfe Rd Llandeilo</t>
  </si>
  <si>
    <t>Caio STW</t>
  </si>
  <si>
    <t>Capel Iwan STW</t>
  </si>
  <si>
    <t>Cilycwm WwTW</t>
  </si>
  <si>
    <t>Crugybar STW Crugybar Llandeilo</t>
  </si>
  <si>
    <t>Cwmduad STW</t>
  </si>
  <si>
    <t>Cwrt Henri STW Cwrt Henri  Carms</t>
  </si>
  <si>
    <t>Cynwyl Elfed WwTW Cynwyl Elfed Carm</t>
  </si>
  <si>
    <t>Danrhelyg STW   Newcastle Emlyn</t>
  </si>
  <si>
    <t>Drefach/Velindre WwTW</t>
  </si>
  <si>
    <t>Farmers STW</t>
  </si>
  <si>
    <t>Ffairfach STW</t>
  </si>
  <si>
    <t>Gwynfe STW Capel Gwynfe</t>
  </si>
  <si>
    <t>Llanfynydd STW</t>
  </si>
  <si>
    <t>Llangadog STW</t>
  </si>
  <si>
    <t>Llansawel WwTW</t>
  </si>
  <si>
    <t>Llanybydder WwTW Ceredigion</t>
  </si>
  <si>
    <t>Pencader STW</t>
  </si>
  <si>
    <t>Pentrecwrt STW</t>
  </si>
  <si>
    <t>Pumpsaint STW</t>
  </si>
  <si>
    <t>Rhandirmwyn STW  Rhandirmwyn</t>
  </si>
  <si>
    <t>Salem STW</t>
  </si>
  <si>
    <t>Trapp STW</t>
  </si>
  <si>
    <t>Twynllanan STW</t>
  </si>
  <si>
    <t>General cropping</t>
  </si>
  <si>
    <t>Indoor pig farming</t>
  </si>
  <si>
    <t>Less Favoured Area grazing</t>
  </si>
  <si>
    <t>Lowland grazing</t>
  </si>
  <si>
    <t>All Landcover types</t>
  </si>
  <si>
    <t>Table 1: Wastewater Treatment Works Lookup table</t>
  </si>
  <si>
    <t>Lookup tables</t>
  </si>
  <si>
    <t>Outdoor pig farming</t>
  </si>
  <si>
    <t>persons</t>
  </si>
  <si>
    <t>mg TP / day</t>
  </si>
  <si>
    <t>kg TP / day</t>
  </si>
  <si>
    <r>
      <t xml:space="preserve">Area </t>
    </r>
    <r>
      <rPr>
        <sz val="11"/>
        <color theme="1"/>
        <rFont val="Montserrat"/>
      </rPr>
      <t>(ha)</t>
    </r>
  </si>
  <si>
    <t>Net P loading from land use change:</t>
  </si>
  <si>
    <t>Overview:</t>
  </si>
  <si>
    <t>Basic Instructions:</t>
  </si>
  <si>
    <t xml:space="preserve">Key: </t>
  </si>
  <si>
    <t>Values to be entered by the user</t>
  </si>
  <si>
    <t>Fixed or calculated values</t>
  </si>
  <si>
    <t>When a cell is selected, instructions are shown on how to fill out the cell:</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</si>
  <si>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It is highly unadvisable to edit the values in this tool without a sufficient evidence base to justify any changes.  </t>
  </si>
  <si>
    <t xml:space="preserve">In this section the user will need to enter: </t>
  </si>
  <si>
    <t>In this section some environmental information about the development will need to be entered as well as the type(s) and area(s) of landcover on the development site. Only landcovers for the land that is being altered by the development should be entered.</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</si>
  <si>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</si>
  <si>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</si>
  <si>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</si>
  <si>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</si>
  <si>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</si>
  <si>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</si>
  <si>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</si>
  <si>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</si>
  <si>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</si>
  <si>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</si>
  <si>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 xml:space="preserve">a) Go to this link: </t>
  </si>
  <si>
    <t xml:space="preserve">http://www.landis.org.uk/soilscapes/#. </t>
  </si>
  <si>
    <t>Before selecting the landcover types, the user must first enter the drainage associated with the predominant soil type within the development site and the average annual rainfall volume.</t>
  </si>
  <si>
    <t>Instructions on how to find the soil drainage information</t>
  </si>
  <si>
    <t>Instructions on how to find the annual average rainfall that the development will receive:</t>
  </si>
  <si>
    <t xml:space="preserve">https://nrfa.ceh.ac.uk/data/station/spatial/60010 </t>
  </si>
  <si>
    <t>b) This link will bring the user to the Tywi at Capel Dewi flow gauge catchment information page.</t>
  </si>
  <si>
    <t>Table 2: Stage 2 and 3 soil drainage lookup</t>
  </si>
  <si>
    <t>Table 3: Stage 2 and 3 landcover phosphorus export coefficient lookup</t>
  </si>
  <si>
    <t>Table 4: Stage 2 and 3 landcover dropdown lookup</t>
  </si>
  <si>
    <t>Table 5: Stage 2 and 3 rainfall and urban export coefficient lookup</t>
  </si>
  <si>
    <t>litres/day</t>
  </si>
  <si>
    <t xml:space="preserve">Carmarthenshire County Council Nutrient Budget Calculator </t>
  </si>
  <si>
    <t>a tool for assessing the nutrient loading from residential development to a European designated site.</t>
  </si>
  <si>
    <t>Mitigation - what are the options?</t>
  </si>
  <si>
    <t>Pont-Ar-Gothi &amp; Nantgaredig WwTW</t>
  </si>
  <si>
    <t xml:space="preserve">Glanyrafon STW Whitemill </t>
  </si>
  <si>
    <t>Golden Grove WwTW  Llandeilo</t>
  </si>
  <si>
    <t>Abergorlech WwTW Llandeilo</t>
  </si>
  <si>
    <t>Brechfa WwTW</t>
  </si>
  <si>
    <t>Bro Dolau STW Rhydcymerau</t>
  </si>
  <si>
    <t>Bro Nant STW Nantyffin Brechfa</t>
  </si>
  <si>
    <t>Broad Oak WwTW Fe Broad Oak</t>
  </si>
  <si>
    <t>Cwm Ifor WwTW</t>
  </si>
  <si>
    <t>Felingwm WwTW</t>
  </si>
  <si>
    <t>Heol Timothy STW  Ffaldybrenin</t>
  </si>
  <si>
    <t>Llangathen STW</t>
  </si>
  <si>
    <t>Llanpumpsaint WwTW</t>
  </si>
  <si>
    <t>Myddfai WwTW  Myddfai</t>
  </si>
  <si>
    <t>Talley WwTW  Llandeilo</t>
  </si>
  <si>
    <t>Stage specific instructions:</t>
  </si>
  <si>
    <t>Wastewater treatment works:</t>
  </si>
  <si>
    <r>
      <t xml:space="preserve">Wastewater treatment works P permit 
</t>
    </r>
    <r>
      <rPr>
        <sz val="10"/>
        <rFont val="Montserrat"/>
      </rPr>
      <t>(mg TP/litre)</t>
    </r>
    <r>
      <rPr>
        <b/>
        <sz val="10"/>
        <rFont val="Montserrat"/>
      </rPr>
      <t>:</t>
    </r>
  </si>
  <si>
    <t>New Land Use Type(s)</t>
  </si>
  <si>
    <r>
      <t xml:space="preserve">Annual phosphorus nutrient export </t>
    </r>
    <r>
      <rPr>
        <sz val="11"/>
        <color theme="1"/>
        <rFont val="Montserrat"/>
      </rPr>
      <t>(kg TP/year)</t>
    </r>
  </si>
  <si>
    <t>Stage 2 - phosphorus loading from exisiting land use</t>
  </si>
  <si>
    <t>User Inputs required</t>
  </si>
  <si>
    <t>Annual phosphorus nutrient export 
(kg TP/year)</t>
  </si>
  <si>
    <r>
      <rPr>
        <b/>
        <sz val="10"/>
        <color theme="1"/>
        <rFont val="Montserrat"/>
      </rPr>
      <t>Factors affecting the efficacy of SuDS:</t>
    </r>
    <r>
      <rPr>
        <sz val="10"/>
        <color theme="1"/>
        <rFont val="Montserrat"/>
      </rPr>
      <t xml:space="preserve">
&gt; Use of a 'treatment train' - logical sequence of 
water management practices
&gt; Incoming nutrient loading
&gt; Hydraulic loading rate
&gt; Vegetation used
&gt; Soil characteristics including nutrient 
concentration
&gt; Geology
&gt; Maintenance regime
</t>
    </r>
  </si>
  <si>
    <r>
      <rPr>
        <b/>
        <sz val="10"/>
        <color theme="1"/>
        <rFont val="Montserrat"/>
      </rPr>
      <t>Factors affecting the efficacy of wetlands:</t>
    </r>
    <r>
      <rPr>
        <sz val="10"/>
        <color theme="1"/>
        <rFont val="Montserrat"/>
      </rPr>
      <t xml:space="preserve">
&gt; Wetland type 
&gt; Area of wetland
&gt; Volume of wetland
&gt; Use of a 'treatment train'
&gt; Inlet nutrient concentration
&gt; Hydraulic loading rate
&gt; Residence time
&gt; Substrate material
&gt; Vegetation used
&gt; Soil characteristics including nutrient concentration
&gt; Geology
&gt; Maintenance regime</t>
    </r>
  </si>
  <si>
    <r>
      <rPr>
        <b/>
        <sz val="10"/>
        <color theme="1"/>
        <rFont val="Montserrat"/>
      </rPr>
      <t>Factors affecting the efficacy of buffer strips</t>
    </r>
    <r>
      <rPr>
        <sz val="10"/>
        <color theme="1"/>
        <rFont val="Montserrat"/>
      </rPr>
      <t xml:space="preserve">
&gt; Width
&gt; Inlet nutrient concentration
&gt; Vegetation used
&gt; Soil characteristics including nutrient concentration
&gt; Geology
&gt; Maintenance regime
&gt; Topography</t>
    </r>
  </si>
  <si>
    <t>The additional nutrient load from the increase in wastewater and/or the change in the land use of the development land created by a new residential development can create an impact pathway for potential negative effects on European sites that are already suffering from problems related to nutrient loading.  This impact pathway is shown diagrammatically below:</t>
  </si>
  <si>
    <t xml:space="preserve">Habitats Regulations Assessments (HRAs) of new residential developments need to consider whether nutrient loading will result in ‘Likely Significant Effects’ (LSE) on a European site.  If an HRA finds LSE due to nutrient loading,  the Appropriate Assessment will need to consider whether this nutrient load needs to be mitigated in order to remove adverse effects on the European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</si>
  <si>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</si>
  <si>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The Afonydd Cleddau / Cleddau Rivers Special Area of Conservation (SAC), Afon Tywi / River Tywi SAC, the Afon Teifi / River Teifi SAC and the Afon Gwy / River Wye SAC are in unfavourable condition or are close to unfavourable condition due to excessive phosphorus levels. Parts of the catchments of these European sites are within the Carmarthenshire County Council boundary. If a development is within these catchments, a phosphorus budget will need to be completed in order to determine if the site will result in 'adverse effects on site integrity' in these European sites due to an increase in nutrient loading caused by the development.</t>
  </si>
  <si>
    <t>This tool provides a step-by-step approach to calculating the phosphorus budget for a new residential development.  Before a phosphorus budget can be completed using the methodology, certain site-specific details for the European Site in question need to be determined.  The required details for each stage of the nutrient budget methodology are shown in the instructions tab, with an associated guidance document that informs users of this methodology how to generate the key inputs.</t>
  </si>
  <si>
    <t>Site-specific information about the development will need to be entered into Stages 1-3 in order for the tool to calculate the nutrient budget in Stage 4. The outputs from each stage of the nutrient budget are used to calculate the budget using the equation shown below:</t>
  </si>
  <si>
    <t>When using this tool, it is recommended that the user saves a new copy of this workbook for each nutrient budget calculation, in order to retain a default blank copy.</t>
  </si>
  <si>
    <t>&gt; The estimated date of first occupancy</t>
  </si>
  <si>
    <t>&gt; The Wastewater Treatment Works (WwTW) to which the development will drain. If the WwTW the site will drain to is not known, please obtain this information from Dwr Cymru/Welsh Water in order to complete the calculator. If connecting to the sewerage network is unfeasible and a septic tank or package treatment plant is being used, please select this option. Please be aware that if total phosphorus (TP) final effluent concentrations (in mg/l) are specified by the manufacturer, please select 'Septic Tank user defined' or 'Package Treatment Plant user defined' and enter the manufacturer specified value in the cell where prompted.</t>
  </si>
  <si>
    <t>Stage 3 - calculate the annual nutrient load from new (post-development) land use on the development site:</t>
  </si>
  <si>
    <t>The value(s) shown are how much nutrient mitigation is required in kilograms per year to achieve nutrient neutrality.</t>
  </si>
  <si>
    <t>Stage 4 - calculate the net change in nutrient loading for the site and the final annual nutrient budget for the development site:</t>
  </si>
  <si>
    <t>Stage 1: calculate the new nutrient load associated with the additional wastewater:</t>
  </si>
  <si>
    <t>Stage 2 - calculate the annual nutrient load from existing (pre-development) land use on the development site:</t>
  </si>
  <si>
    <t>To calculate the nutrient loading to a European site, the user will need to navigate this tool in the order of the four stages of the nutrient budget:</t>
  </si>
  <si>
    <t>Development site details</t>
  </si>
  <si>
    <r>
      <rPr>
        <b/>
        <sz val="10"/>
        <color theme="1"/>
        <rFont val="Montserrat"/>
      </rPr>
      <t>Overview:</t>
    </r>
    <r>
      <rPr>
        <sz val="10"/>
        <color theme="1"/>
        <rFont val="Montserrat"/>
      </rPr>
      <t xml:space="preserve">
There are numerous mitigation options that could be used to offset the nutrient load identified in Stage 4 of this calculator. However, there are many factors  of nutrient removal and longevity of nutrient removal that is required for mitigation to be deemed compliant as part of an HRA.  As such, there is need to identify and carefully plan mitigation measures that not only have potential to remove nutrients from the environment but will also pass the tests set by an HRA of nutrient neutrality.
</t>
    </r>
    <r>
      <rPr>
        <b/>
        <sz val="10"/>
        <color theme="1"/>
        <rFont val="Montserrat"/>
      </rPr>
      <t>HRA tests:</t>
    </r>
    <r>
      <rPr>
        <sz val="10"/>
        <color theme="1"/>
        <rFont val="Montserrat"/>
      </rPr>
      <t xml:space="preserve">
For a mitigation scheme to be deemed compliant with the Habitats Regulations, it will be required to pass the following tests:
&gt; The scale of nutrient reductions that can be achieved by a mitigation scheme are based on best available evidence. 
&gt; The available evidence for a mitigation scheme suggests the scheme will be effective beyond reasonable scientific doubt.
&gt; The estimates for nutrient reductions suggested for the scheme are precautionary, in line with the Precautionary Principle. 
&gt; The reductions in nutrient loading can be secured in perpetuity which, for the purposes of a housing development, is considered to be 80-125 years.  </t>
    </r>
  </si>
  <si>
    <r>
      <rPr>
        <b/>
        <sz val="10"/>
        <color theme="1"/>
        <rFont val="Montserrat"/>
      </rPr>
      <t>Potential mitigation solutions:</t>
    </r>
    <r>
      <rPr>
        <sz val="10"/>
        <color theme="1"/>
        <rFont val="Montserrat"/>
      </rPr>
      <t xml:space="preserve">
&gt; SuDS
&gt; Wetlands
&gt; Riparian buffer strips
&gt; Field margin buffer strips
&gt; Agroforestry
&gt; Agricultural abandonment
</t>
    </r>
  </si>
  <si>
    <r>
      <rPr>
        <b/>
        <sz val="10"/>
        <color theme="1"/>
        <rFont val="Montserrat"/>
      </rPr>
      <t>Factors affecting the efficacy of agricultural land use 
change</t>
    </r>
    <r>
      <rPr>
        <sz val="10"/>
        <color theme="1"/>
        <rFont val="Montserrat"/>
      </rPr>
      <t xml:space="preserve">
&gt; Previous land use
&gt; New land use
&gt; Vegetation used
&gt; Soil characteristics including nutrient concentration
&gt; Geology
&gt; Maintenance regime
&gt; Topography</t>
    </r>
  </si>
  <si>
    <r>
      <t xml:space="preserve">Effectiveness of mitigation measures:
</t>
    </r>
    <r>
      <rPr>
        <sz val="10"/>
        <color theme="1"/>
        <rFont val="Montserrat"/>
      </rPr>
      <t>It is difficult to accurately predict the nutrient removal from a nature-based mitigation solution because they vary depending a range of factors.  
The effectiveness of a single type of nutrient mitigation solution to remove can be affected by:
&gt; Design specifics
&gt; Location, including soil characteristics, geology, topography, hydrological connectivity and more. 
&gt; Incoming nutrient inputs
&gt; Maintenance regime
&gt; Seasonality
The uncertainty of a selected mitigation solution can be reduced by:
&gt; Providing sound underlying scientific rationale for the nutrient removal processes active within the mitigation solution
&gt; Carefully designing an appropriate and robust solution that is tailored to the location based on the best available evidence
&gt; Ensuring the estimates of nutrient removal are suitably precautionary, i.e. they do not overestimate the potential nutrient removal benefit
&gt; Detailing the key management and maintenance steps in order to ensure functionality in perpetuity
&gt; Monitoring / sampling of the proposed location of the mitigation solution</t>
    </r>
    <r>
      <rPr>
        <b/>
        <sz val="10"/>
        <color theme="1"/>
        <rFont val="Montserrat"/>
      </rPr>
      <t xml:space="preserve">
</t>
    </r>
    <r>
      <rPr>
        <sz val="10"/>
        <color theme="1"/>
        <rFont val="Montserrat"/>
      </rPr>
      <t xml:space="preserve">A range of mitigation solutions and some of the key factors affecting the efficacy of certain mitigation solutions are detailed below.  In order to determine if a mitigation solutions will be effective, an assessment will be required to show that the solution has accounted for relevant factors and can quantify the reduction in nutrient loading the solution will provide. </t>
    </r>
  </si>
  <si>
    <t>Residential land</t>
  </si>
  <si>
    <t>Phosphorous export coefficient</t>
  </si>
  <si>
    <t>Commercial/industrial land</t>
  </si>
  <si>
    <t>Open land – built environment</t>
  </si>
  <si>
    <t>Description</t>
  </si>
  <si>
    <t>Agricultural areas on which cereals, combinable crops and set aside are farmed.</t>
  </si>
  <si>
    <t xml:space="preserve">General </t>
  </si>
  <si>
    <t>Agricultural areas on which arable crops (including field scale vegetables) are farmed.</t>
  </si>
  <si>
    <t>Agricultural areas on which fruit (including vineyards), hardy nursery stock, glasshouse flowers and vegetables, market garden scale vegetables, outdoor bulbs and flowers, and mushrooms are farmed.</t>
  </si>
  <si>
    <t>Indoor Pig farming</t>
  </si>
  <si>
    <t>Agricultural areas on which pigs farmed indoors.</t>
  </si>
  <si>
    <t>Outdoor Pig farming</t>
  </si>
  <si>
    <t>Agricultural areas on which pigs farmed outdoors.</t>
  </si>
  <si>
    <t>Agricultural areas on which poultry are farmed.</t>
  </si>
  <si>
    <t>Agricultural areas on which dairy cows are farmed.</t>
  </si>
  <si>
    <t>Less Favoured Area (LFA) grazing</t>
  </si>
  <si>
    <t>Agricultural areas on which cattle, sheep and other grazing livestock are farmed in locations where agricultural production is difficult. An area is classified as an LFA holding if 50 per cent or more of its total area is classed as LFA.</t>
  </si>
  <si>
    <t>Agricultural areas on which cattle, sheep and other grazing livestock are farmed. A holding is classified as lowland if less than 50 per cent of its total area is classed as a lowland grazing area.</t>
  </si>
  <si>
    <t>Agricultural areas in which none of the above categories are farmed or where it is too difficult to select a single category to describe the farm type.</t>
  </si>
  <si>
    <t>Natural and semi-natural outdoor spaces provided for recreational use where fertilisers will not be applied and dog waste is managed, e.g. semi-natural parks. This does not include green infrastructure within the built urban environment, such as gardens, or grass verges, as these are included in the residential urban land category.</t>
  </si>
  <si>
    <t>Natural and semi-natural outdoor wooded areas.</t>
  </si>
  <si>
    <t>Natural and semi-natural outdoor shrubland area.</t>
  </si>
  <si>
    <t>Areas of surface water that remain inundated all year round, including rivers, ponds, permanently inundated SuDS features and lakes.</t>
  </si>
  <si>
    <t xml:space="preserve">Areas that are used for industry. These are businesses that typically manufacture, process or otherwise generate products. Included in the definition of industrial land are factories and storage facilities as well as mining and shipping operations. </t>
  </si>
  <si>
    <t>Area of land in urban areas used for various purposes, e.g. main roads, built facilities such as schools, sports centres, areas used for leisure and recreation - this may include open land, e.g. caravan sites, camping sites, sports fields, playgrounds, public squares.</t>
  </si>
  <si>
    <t>Areas that are used for local food production, such as allotments.</t>
  </si>
  <si>
    <t>[1] Following the precautionary principle blue-green SuDS are incorporated into the Residential land type as they are likely to have similar nutrient inputs as the surrounding residential land.</t>
  </si>
  <si>
    <t xml:space="preserve">Areas of houses and associated infrastructure. This is inclusive of residential roads, driveways, grass verges, gardens and blue-green SuDS infrastructure [1]. </t>
  </si>
  <si>
    <t>Notes:</t>
  </si>
  <si>
    <t>Landcover type</t>
  </si>
  <si>
    <t>Stage 2 &amp; 3 landcover type descriptions</t>
  </si>
  <si>
    <t>The drop down list of landcover types contains ten agricultural landcover types and eight different non-agricultural landcover types that may be present in the development. The ten agricultural landcover types that are selectable in Stage 2 are based on the Defra robust farm types. The descriptions of each landcover type can be found in the 'Landcover descriptions' sheet. The guidance document that accompanies this calculator provides some examples of developments and the appropriate landcover type to select. Please find out what landcover types are within the development before completing this tool. If there is a landcover within the development area that is not in the list please select the most similar landcover type.</t>
  </si>
  <si>
    <r>
      <t xml:space="preserve">Development Proposal 
</t>
    </r>
    <r>
      <rPr>
        <sz val="10"/>
        <rFont val="Montserrat"/>
      </rPr>
      <t>(dwellings/units)</t>
    </r>
    <r>
      <rPr>
        <b/>
        <sz val="10"/>
        <rFont val="Montserrat"/>
      </rPr>
      <t>:</t>
    </r>
  </si>
  <si>
    <t>&gt; The number of dwellings/units that will comprise the development at the time of project completion.</t>
  </si>
  <si>
    <t>&gt; The estimated average water usage per person. This is set to a default of 120 litres/person/day which is 10 litres higher than the standard set by the Welsh Ministers of 110 litres/person/day of wholesome water where a dwelling/unit is erected. The extra 10 litres is a precautionary approach to account for water usage variations. If a dwelling/unit is formed by a material change of use of a building, then this value should be changed to 135 litres/person/day. This value is 10 litres above the standard in order to be precautionary.</t>
  </si>
  <si>
    <t>&gt; The average occupancy rate of the development. The default setting is 2.3 people per dwelling/unit. Only change this value if there is sufficient evidence that the development will be different to this value.</t>
  </si>
  <si>
    <t>Commercial / industrial land</t>
  </si>
  <si>
    <t>Site 5, Wrexham</t>
  </si>
  <si>
    <t xml:space="preserve">Site 5, Clywedog Road South, Wrexham, LL13 9AE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</si>
</sst>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1"/>
      <name val="Calibri"/>
      <family val="2"/>
      <scheme val="minor"/>
    </font>
    <font>
      <sz val="11"/>
      <name val="Gill Sans MT"/>
      <family val="2"/>
    </font>
    <font>
      <b/>
      <sz val="11"/>
      <color theme="1"/>
      <name val="Arial"/>
      <family val="2"/>
    </font>
    <font>
      <sz val="11"/>
      <color theme="0"/>
      <name val="Gill Sans MT"/>
      <family val="2"/>
    </font>
    <font>
      <sz val="11"/>
      <color theme="1"/>
      <name val="Arial"/>
      <family val="2"/>
    </font>
    <font>
      <sz val="11"/>
      <color rgb="FF000000"/>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b/>
      <sz val="11"/>
      <color theme="1"/>
      <name val="Century Gothic"/>
      <family val="2"/>
    </font>
    <font>
      <sz val="11"/>
      <color theme="1" tint="0.14999847407452621"/>
      <name val="Arial"/>
      <family val="2"/>
    </font>
    <font>
      <b/>
      <sz val="11"/>
      <color theme="1" tint="0.14999847407452621"/>
      <name val="Arial"/>
      <family val="2"/>
    </font>
    <font>
      <sz val="11"/>
      <color theme="1"/>
      <name val="Montserrat"/>
    </font>
    <font>
      <b/>
      <sz val="26"/>
      <color theme="0"/>
      <name val="Montserrat"/>
    </font>
    <font>
      <b/>
      <sz val="11"/>
      <color theme="0"/>
      <name val="Montserrat"/>
    </font>
    <font>
      <sz val="11"/>
      <color theme="1"/>
      <name val="Montserrat Light"/>
    </font>
    <font>
      <sz val="11"/>
      <color theme="1"/>
      <name val="Montserrat Medium"/>
    </font>
    <font>
      <sz val="11"/>
      <color theme="1"/>
      <name val="Montserrat SemiBold"/>
    </font>
    <font>
      <b/>
      <sz val="12"/>
      <color theme="0"/>
      <name val="Montserrat"/>
    </font>
    <font>
      <sz val="10"/>
      <color theme="1"/>
      <name val="Montserrat"/>
    </font>
    <font>
      <sz val="10"/>
      <name val="Montserrat"/>
    </font>
    <font>
      <b/>
      <sz val="10"/>
      <name val="Montserrat"/>
    </font>
    <font>
      <b/>
      <sz val="22"/>
      <color theme="0"/>
      <name val="Montserrat"/>
    </font>
    <font>
      <b/>
      <sz val="24"/>
      <color theme="1"/>
      <name val="Montserrat"/>
    </font>
    <font>
      <sz val="16"/>
      <color theme="1"/>
      <name val="Montserrat"/>
    </font>
    <font>
      <b/>
      <sz val="14"/>
      <color rgb="FF000000"/>
      <name val="Arial"/>
      <family val="2"/>
    </font>
    <font>
      <b/>
      <sz val="10"/>
      <color theme="1"/>
      <name val="Montserrat"/>
    </font>
    <font>
      <sz val="10"/>
      <name val="Arial"/>
      <family val="2"/>
    </font>
    <font>
      <b/>
      <u/>
      <sz val="11"/>
      <color theme="0"/>
      <name val="Montserrat"/>
    </font>
    <font>
      <b/>
      <sz val="11"/>
      <color theme="1"/>
      <name val="Montserrat"/>
    </font>
    <font>
      <sz val="10"/>
      <color rgb="FF000000"/>
      <name val="Montserrat"/>
    </font>
    <font>
      <b/>
      <sz val="10"/>
      <color rgb="FF000000"/>
      <name val="Montserrat"/>
    </font>
    <font>
      <sz val="11"/>
      <color theme="0"/>
      <name val="Calibri"/>
      <family val="2"/>
      <scheme val="minor"/>
    </font>
    <font>
      <b/>
      <sz val="10"/>
      <color theme="0"/>
      <name val="Montserrat"/>
    </font>
    <font>
      <sz val="10"/>
      <color theme="0"/>
      <name val="Montserrat"/>
    </font>
    <font>
      <u/>
      <sz val="10"/>
      <color theme="10"/>
      <name val="Montserrat"/>
    </font>
  </fonts>
  <fills count="9">
    <fill>
      <patternFill patternType="none"/>
    </fill>
    <fill>
      <patternFill patternType="gray125"/>
    </fill>
    <fill>
      <patternFill patternType="solid">
        <fgColor theme="0"/>
        <bgColor indexed="64"/>
      </patternFill>
    </fill>
    <fill>
      <patternFill patternType="solid">
        <fgColor rgb="FFE8E8E8"/>
        <bgColor indexed="64"/>
      </patternFill>
    </fill>
    <fill>
      <patternFill patternType="solid">
        <fgColor rgb="FF233C7F"/>
        <bgColor indexed="64"/>
      </patternFill>
    </fill>
    <fill>
      <patternFill patternType="solid">
        <fgColor rgb="FF347AB7"/>
        <bgColor indexed="64"/>
      </patternFill>
    </fill>
    <fill>
      <patternFill patternType="solid">
        <fgColor rgb="FFD7EBFA"/>
        <bgColor indexed="64"/>
      </patternFill>
    </fill>
    <fill>
      <patternFill patternType="solid">
        <fgColor rgb="FFEDC6BD"/>
        <bgColor indexed="64"/>
      </patternFill>
    </fill>
    <fill>
      <patternFill patternType="solid">
        <fgColor theme="2" tint="-0.749992370372631"/>
        <bgColor indexed="64"/>
      </patternFill>
    </fill>
  </fills>
  <borders count="22">
    <border>
      <left/>
      <right/>
      <top/>
      <bottom/>
      <diagonal/>
    </border>
    <border>
      <left/>
      <right style="thin">
        <color rgb="FF233C7F"/>
      </right>
      <top/>
      <bottom/>
      <diagonal/>
    </border>
    <border>
      <left/>
      <right/>
      <top/>
      <bottom style="thin">
        <color rgb="FF233C7F"/>
      </bottom>
      <diagonal/>
    </border>
    <border>
      <left/>
      <right style="thin">
        <color rgb="FF233C7F"/>
      </right>
      <top/>
      <bottom style="thin">
        <color rgb="FF233C7F"/>
      </bottom>
      <diagonal/>
    </border>
    <border>
      <left/>
      <right style="thin">
        <color rgb="FF233C7F"/>
      </right>
      <top style="thin">
        <color rgb="FF233C7F"/>
      </top>
      <bottom style="thin">
        <color rgb="FF233C7F"/>
      </bottom>
      <diagonal/>
    </border>
    <border>
      <left/>
      <right/>
      <top style="thin">
        <color rgb="FF233C7F"/>
      </top>
      <bottom style="thin">
        <color rgb="FF233C7F"/>
      </bottom>
      <diagonal/>
    </border>
    <border>
      <left/>
      <right style="thin">
        <color rgb="FF233C7F"/>
      </right>
      <top style="thin">
        <color rgb="FF233C7F"/>
      </top>
      <bottom/>
      <diagonal/>
    </border>
    <border>
      <left style="thin">
        <color rgb="FF233C7F"/>
      </left>
      <right style="thin">
        <color rgb="FF233C7F"/>
      </right>
      <top/>
      <bottom style="thin">
        <color rgb="FF233C7F"/>
      </bottom>
      <diagonal/>
    </border>
    <border>
      <left style="thin">
        <color rgb="FF233C7F"/>
      </left>
      <right/>
      <top style="thin">
        <color rgb="FF233C7F"/>
      </top>
      <bottom style="thin">
        <color rgb="FF233C7F"/>
      </bottom>
      <diagonal/>
    </border>
    <border>
      <left style="thin">
        <color rgb="FF233C7F"/>
      </left>
      <right/>
      <top/>
      <bottom style="thin">
        <color rgb="FF233C7F"/>
      </bottom>
      <diagonal/>
    </border>
    <border>
      <left style="thin">
        <color rgb="FF233C7F"/>
      </left>
      <right/>
      <top/>
      <bottom/>
      <diagonal/>
    </border>
    <border>
      <left/>
      <right/>
      <top style="thin">
        <color rgb="FF233C7F"/>
      </top>
      <bottom/>
      <diagonal/>
    </border>
    <border>
      <left style="medium">
        <color rgb="FF233C7F"/>
      </left>
      <right/>
      <top style="medium">
        <color rgb="FF233C7F"/>
      </top>
      <bottom/>
      <diagonal/>
    </border>
    <border>
      <left/>
      <right/>
      <top style="medium">
        <color rgb="FF233C7F"/>
      </top>
      <bottom/>
      <diagonal/>
    </border>
    <border>
      <left/>
      <right style="medium">
        <color rgb="FF233C7F"/>
      </right>
      <top style="medium">
        <color rgb="FF233C7F"/>
      </top>
      <bottom/>
      <diagonal/>
    </border>
    <border>
      <left style="medium">
        <color rgb="FF233C7F"/>
      </left>
      <right/>
      <top/>
      <bottom/>
      <diagonal/>
    </border>
    <border>
      <left/>
      <right style="medium">
        <color rgb="FF233C7F"/>
      </right>
      <top/>
      <bottom/>
      <diagonal/>
    </border>
    <border>
      <left style="medium">
        <color rgb="FF233C7F"/>
      </left>
      <right/>
      <top/>
      <bottom style="medium">
        <color rgb="FF233C7F"/>
      </bottom>
      <diagonal/>
    </border>
    <border>
      <left/>
      <right/>
      <top/>
      <bottom style="medium">
        <color rgb="FF233C7F"/>
      </bottom>
      <diagonal/>
    </border>
    <border>
      <left/>
      <right style="medium">
        <color rgb="FF233C7F"/>
      </right>
      <top/>
      <bottom style="medium">
        <color rgb="FF233C7F"/>
      </bottom>
      <diagonal/>
    </border>
    <border>
      <left style="thin">
        <color rgb="FF233C7F"/>
      </left>
      <right/>
      <top style="thin">
        <color rgb="FF233C7F"/>
      </top>
      <bottom/>
      <diagonal/>
    </border>
    <border>
      <left style="thin">
        <color rgb="FF233C7F"/>
      </left>
      <right style="thin">
        <color rgb="FF233C7F"/>
      </right>
      <top style="thin">
        <color rgb="FF233C7F"/>
      </top>
      <bottom/>
      <diagonal/>
    </border>
  </borders>
  <cellStyleXfs count="3">
    <xf numFmtId="0" fontId="0" fillId="0" borderId="0"/>
    <xf numFmtId="0" fontId="2" fillId="0" borderId="0" applyNumberFormat="0" applyFill="0" applyBorder="0" applyAlignment="0" applyProtection="0"/>
    <xf numFmtId="0" fontId="33" fillId="0" borderId="0"/>
  </cellStyleXfs>
  <cellXfs count="183">
    <xf numFmtId="0" fontId="0" fillId="0" borderId="0" xfId="0"/>
    <xf numFmtId="0" fontId="0" fillId="2" borderId="0" xfId="0" applyFill="1"/>
    <xf numFmtId="0" fontId="0" fillId="3" borderId="0" xfId="0" applyFill="1"/>
    <xf numFmtId="14" fontId="3" fillId="3" borderId="0" xfId="0" applyNumberFormat="1" applyFont="1" applyFill="1" applyAlignment="1">
      <alignment vertical="center" wrapText="1"/>
    </xf>
    <xf numFmtId="0" fontId="3" fillId="3" borderId="0" xfId="0" applyFont="1" applyFill="1" applyAlignment="1">
      <alignment vertical="center"/>
    </xf>
    <xf numFmtId="0" fontId="3" fillId="3" borderId="0" xfId="0" applyFont="1" applyFill="1" applyAlignment="1">
      <alignment horizontal="left"/>
    </xf>
    <xf numFmtId="0" fontId="3" fillId="3" borderId="0" xfId="0" applyFont="1" applyFill="1" applyAlignment="1">
      <alignment horizontal="left" vertical="center"/>
    </xf>
    <xf numFmtId="0" fontId="3" fillId="3" borderId="0" xfId="0" applyFont="1" applyFill="1" applyAlignment="1">
      <alignment vertical="center" wrapText="1"/>
    </xf>
    <xf numFmtId="0" fontId="5" fillId="3" borderId="0" xfId="0" applyFont="1" applyFill="1" applyAlignment="1">
      <alignment vertical="center" wrapText="1"/>
    </xf>
    <xf numFmtId="0" fontId="5" fillId="3" borderId="0" xfId="0" applyFont="1" applyFill="1" applyAlignment="1">
      <alignment horizontal="center" vertical="center" wrapText="1"/>
    </xf>
    <xf numFmtId="0" fontId="8" fillId="3" borderId="0" xfId="0" applyFont="1" applyFill="1" applyAlignment="1">
      <alignment vertical="center" wrapText="1"/>
    </xf>
    <xf numFmtId="0" fontId="4" fillId="3" borderId="0" xfId="0" applyFont="1" applyFill="1"/>
    <xf numFmtId="0" fontId="13" fillId="3" borderId="0" xfId="0" applyFont="1" applyFill="1"/>
    <xf numFmtId="0" fontId="0" fillId="3" borderId="0" xfId="0" applyFill="1" applyAlignment="1">
      <alignment horizontal="left"/>
    </xf>
    <xf numFmtId="0" fontId="14" fillId="3" borderId="0" xfId="0" applyFont="1" applyFill="1"/>
    <xf numFmtId="0" fontId="14" fillId="3" borderId="0" xfId="0" applyFont="1" applyFill="1" applyAlignment="1">
      <alignment horizontal="left"/>
    </xf>
    <xf numFmtId="0" fontId="16" fillId="3" borderId="0" xfId="0" applyFont="1" applyFill="1" applyAlignment="1">
      <alignment horizontal="left" vertical="center"/>
    </xf>
    <xf numFmtId="0" fontId="16" fillId="3" borderId="0" xfId="0" applyFont="1" applyFill="1" applyAlignment="1">
      <alignment horizontal="center" vertical="center"/>
    </xf>
    <xf numFmtId="2" fontId="16" fillId="3" borderId="0" xfId="0" applyNumberFormat="1" applyFont="1" applyFill="1" applyAlignment="1">
      <alignment horizontal="left" vertical="center"/>
    </xf>
    <xf numFmtId="2" fontId="16" fillId="3" borderId="0" xfId="0" applyNumberFormat="1" applyFont="1" applyFill="1" applyAlignment="1">
      <alignment horizontal="center" vertical="center"/>
    </xf>
    <xf numFmtId="0" fontId="17" fillId="3" borderId="0" xfId="0" applyFont="1" applyFill="1" applyAlignment="1">
      <alignment horizontal="left" vertical="center"/>
    </xf>
    <xf numFmtId="2" fontId="17" fillId="3" borderId="0" xfId="0" applyNumberFormat="1" applyFont="1" applyFill="1" applyAlignment="1">
      <alignment horizontal="center" vertical="center"/>
    </xf>
    <xf numFmtId="2" fontId="17" fillId="3" borderId="0" xfId="0" applyNumberFormat="1" applyFont="1" applyFill="1" applyAlignment="1">
      <alignment horizontal="left" vertical="center"/>
    </xf>
    <xf numFmtId="0" fontId="0" fillId="5" borderId="0" xfId="0" applyFill="1"/>
    <xf numFmtId="0" fontId="0" fillId="4" borderId="0" xfId="0" applyFill="1"/>
    <xf numFmtId="0" fontId="19" fillId="4" borderId="0" xfId="0" applyFont="1" applyFill="1" applyAlignment="1">
      <alignment vertical="center"/>
    </xf>
    <xf numFmtId="0" fontId="20" fillId="5" borderId="0" xfId="0" applyFont="1" applyFill="1" applyAlignment="1">
      <alignment vertical="center"/>
    </xf>
    <xf numFmtId="0" fontId="24"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xf>
    <xf numFmtId="0" fontId="23" fillId="3" borderId="0" xfId="0" applyFont="1" applyFill="1" applyAlignment="1">
      <alignment vertical="center"/>
    </xf>
    <xf numFmtId="0" fontId="25" fillId="2" borderId="3" xfId="0" applyFont="1" applyFill="1" applyBorder="1" applyAlignment="1">
      <alignment vertical="center" wrapText="1"/>
    </xf>
    <xf numFmtId="0" fontId="25" fillId="2" borderId="4" xfId="0" applyFont="1" applyFill="1" applyBorder="1" applyAlignment="1">
      <alignment vertical="center" wrapText="1"/>
    </xf>
    <xf numFmtId="0" fontId="25" fillId="2" borderId="1" xfId="0" applyFont="1" applyFill="1" applyBorder="1" applyAlignment="1">
      <alignment vertical="center" wrapText="1"/>
    </xf>
    <xf numFmtId="0" fontId="25" fillId="2" borderId="6" xfId="0" applyFont="1" applyFill="1" applyBorder="1" applyAlignment="1">
      <alignment vertical="center" wrapText="1"/>
    </xf>
    <xf numFmtId="0" fontId="6" fillId="3" borderId="0" xfId="0" applyFont="1" applyFill="1" applyAlignment="1">
      <alignment wrapText="1"/>
    </xf>
    <xf numFmtId="0" fontId="25" fillId="3" borderId="0" xfId="0" applyFont="1" applyFill="1" applyAlignment="1">
      <alignment vertical="center" wrapText="1"/>
    </xf>
    <xf numFmtId="0" fontId="0" fillId="3" borderId="0" xfId="0" applyFill="1" applyAlignment="1">
      <alignment horizontal="right" wrapText="1"/>
    </xf>
    <xf numFmtId="0" fontId="25" fillId="3" borderId="0" xfId="0" applyFont="1" applyFill="1" applyAlignment="1">
      <alignment horizontal="right" vertical="center" wrapText="1"/>
    </xf>
    <xf numFmtId="0" fontId="25" fillId="3" borderId="0" xfId="0" applyFont="1" applyFill="1" applyAlignment="1">
      <alignment horizontal="center" vertical="center" wrapText="1"/>
    </xf>
    <xf numFmtId="0" fontId="25" fillId="3" borderId="0" xfId="0" applyFont="1" applyFill="1" applyAlignment="1">
      <alignment horizontal="left" vertical="center" wrapText="1"/>
    </xf>
    <xf numFmtId="0" fontId="25" fillId="2" borderId="9" xfId="0" applyFont="1" applyFill="1" applyBorder="1" applyAlignment="1">
      <alignment vertical="center" wrapText="1"/>
    </xf>
    <xf numFmtId="0" fontId="25" fillId="2" borderId="7" xfId="0" applyFont="1" applyFill="1" applyBorder="1" applyAlignment="1">
      <alignment vertical="center" wrapText="1"/>
    </xf>
    <xf numFmtId="0" fontId="30" fillId="2" borderId="0" xfId="0" applyFont="1" applyFill="1" applyAlignment="1">
      <alignment vertical="center" wrapText="1"/>
    </xf>
    <xf numFmtId="0" fontId="1" fillId="3" borderId="0" xfId="0" applyFont="1" applyFill="1"/>
    <xf numFmtId="0" fontId="1" fillId="3" borderId="0" xfId="0" applyFont="1" applyFill="1" applyAlignment="1">
      <alignment horizontal="left"/>
    </xf>
    <xf numFmtId="0" fontId="1" fillId="2" borderId="12" xfId="0" applyFont="1" applyFill="1" applyBorder="1"/>
    <xf numFmtId="0" fontId="1" fillId="2" borderId="13" xfId="0" applyFont="1" applyFill="1" applyBorder="1"/>
    <xf numFmtId="0" fontId="1" fillId="2" borderId="14" xfId="0" applyFont="1" applyFill="1" applyBorder="1"/>
    <xf numFmtId="0" fontId="1" fillId="2" borderId="0" xfId="0" applyFont="1" applyFill="1"/>
    <xf numFmtId="0" fontId="1" fillId="2" borderId="16" xfId="0" applyFont="1" applyFill="1" applyBorder="1"/>
    <xf numFmtId="0" fontId="1" fillId="2" borderId="0" xfId="0" applyFont="1" applyFill="1" applyAlignment="1">
      <alignment horizontal="left"/>
    </xf>
    <xf numFmtId="0" fontId="1" fillId="2" borderId="18" xfId="0" applyFont="1" applyFill="1" applyBorder="1"/>
    <xf numFmtId="0" fontId="1" fillId="2" borderId="18" xfId="0" applyFont="1" applyFill="1" applyBorder="1" applyAlignment="1">
      <alignment horizontal="left"/>
    </xf>
    <xf numFmtId="0" fontId="1" fillId="2" borderId="19" xfId="0" applyFont="1" applyFill="1" applyBorder="1"/>
    <xf numFmtId="0" fontId="31" fillId="3" borderId="0" xfId="0" applyFont="1" applyFill="1"/>
    <xf numFmtId="0" fontId="8" fillId="3" borderId="0" xfId="0" applyFont="1" applyFill="1"/>
    <xf numFmtId="14" fontId="8" fillId="3" borderId="0" xfId="0" applyNumberFormat="1" applyFont="1" applyFill="1" applyAlignment="1">
      <alignment vertical="center" wrapText="1"/>
    </xf>
    <xf numFmtId="0" fontId="7" fillId="3" borderId="0" xfId="0" applyFont="1" applyFill="1" applyAlignment="1">
      <alignment horizontal="left"/>
    </xf>
    <xf numFmtId="0" fontId="8" fillId="3" borderId="0" xfId="0" applyFont="1" applyFill="1" applyAlignment="1">
      <alignment vertical="center"/>
    </xf>
    <xf numFmtId="0" fontId="7" fillId="3" borderId="0" xfId="0" applyFont="1" applyFill="1" applyAlignment="1">
      <alignment vertical="center"/>
    </xf>
    <xf numFmtId="0" fontId="7" fillId="3" borderId="0" xfId="0" applyFont="1" applyFill="1" applyAlignment="1">
      <alignment vertical="center" wrapText="1"/>
    </xf>
    <xf numFmtId="2" fontId="3" fillId="3" borderId="0" xfId="0" applyNumberFormat="1" applyFont="1" applyFill="1" applyAlignment="1">
      <alignment horizontal="center" vertical="center"/>
    </xf>
    <xf numFmtId="0" fontId="12" fillId="3" borderId="0" xfId="1" applyFont="1" applyFill="1" applyBorder="1"/>
    <xf numFmtId="0" fontId="12" fillId="3" borderId="0" xfId="1" quotePrefix="1" applyFont="1" applyFill="1" applyBorder="1"/>
    <xf numFmtId="0" fontId="20" fillId="3" borderId="0" xfId="0" applyFont="1" applyFill="1" applyAlignment="1">
      <alignment horizontal="center" vertical="center"/>
    </xf>
    <xf numFmtId="0" fontId="32" fillId="2" borderId="1" xfId="0" applyFont="1" applyFill="1" applyBorder="1" applyAlignment="1">
      <alignment vertical="center" wrapText="1"/>
    </xf>
    <xf numFmtId="0" fontId="32" fillId="2" borderId="4" xfId="0" applyFont="1" applyFill="1" applyBorder="1" applyAlignment="1">
      <alignment vertical="center" wrapText="1"/>
    </xf>
    <xf numFmtId="0" fontId="32" fillId="2" borderId="3" xfId="0" applyFont="1" applyFill="1" applyBorder="1" applyAlignment="1">
      <alignment vertical="center" wrapText="1"/>
    </xf>
    <xf numFmtId="0" fontId="32" fillId="2" borderId="6" xfId="0" applyFont="1" applyFill="1" applyBorder="1" applyAlignment="1">
      <alignment vertical="center" wrapText="1"/>
    </xf>
    <xf numFmtId="0" fontId="25" fillId="2" borderId="0" xfId="0" applyFont="1" applyFill="1"/>
    <xf numFmtId="0" fontId="34" fillId="5" borderId="0" xfId="1" applyFont="1" applyFill="1" applyAlignment="1">
      <alignment vertical="center"/>
    </xf>
    <xf numFmtId="0" fontId="25" fillId="2" borderId="0" xfId="0" applyFont="1" applyFill="1" applyAlignment="1">
      <alignment horizontal="left" vertical="center" wrapText="1" indent="2"/>
    </xf>
    <xf numFmtId="0" fontId="9" fillId="2" borderId="0" xfId="0" applyFont="1" applyFill="1" applyAlignment="1">
      <alignment horizontal="left" vertical="center" wrapText="1" indent="2"/>
    </xf>
    <xf numFmtId="0" fontId="35" fillId="2" borderId="0" xfId="0" applyFont="1" applyFill="1" applyAlignment="1">
      <alignment horizontal="left" indent="2"/>
    </xf>
    <xf numFmtId="0" fontId="0" fillId="2" borderId="0" xfId="0" applyFill="1" applyAlignment="1">
      <alignment horizontal="left" vertical="top" indent="2"/>
    </xf>
    <xf numFmtId="0" fontId="36" fillId="2" borderId="0" xfId="0" applyFont="1" applyFill="1" applyAlignment="1">
      <alignment wrapText="1"/>
    </xf>
    <xf numFmtId="0" fontId="0" fillId="6" borderId="0" xfId="0" applyFill="1" applyAlignment="1">
      <alignment horizontal="left" vertical="top" indent="2"/>
    </xf>
    <xf numFmtId="0" fontId="0" fillId="7" borderId="0" xfId="0" applyFill="1" applyAlignment="1">
      <alignment horizontal="left" vertical="top" indent="2"/>
    </xf>
    <xf numFmtId="0" fontId="25" fillId="2" borderId="0" xfId="0" applyFont="1" applyFill="1" applyAlignment="1">
      <alignment horizontal="left" vertical="top"/>
    </xf>
    <xf numFmtId="0" fontId="36" fillId="3" borderId="0" xfId="0" applyFont="1" applyFill="1" applyAlignment="1">
      <alignment vertical="top"/>
    </xf>
    <xf numFmtId="0" fontId="37" fillId="0" borderId="0" xfId="0" applyFont="1" applyAlignment="1">
      <alignment horizontal="right" vertical="top" indent="2"/>
    </xf>
    <xf numFmtId="0" fontId="25" fillId="2" borderId="0" xfId="0" applyFont="1" applyFill="1" applyAlignment="1">
      <alignment horizontal="left" indent="2"/>
    </xf>
    <xf numFmtId="0" fontId="25" fillId="2" borderId="0" xfId="0" applyFont="1" applyFill="1" applyAlignment="1">
      <alignment horizontal="left" indent="4"/>
    </xf>
    <xf numFmtId="0" fontId="25" fillId="2" borderId="0" xfId="0" applyFont="1" applyFill="1" applyAlignment="1">
      <alignment horizontal="left"/>
    </xf>
    <xf numFmtId="0" fontId="25" fillId="2" borderId="0" xfId="0" applyFont="1" applyFill="1" applyAlignment="1">
      <alignment horizontal="left" wrapText="1" indent="4"/>
    </xf>
    <xf numFmtId="2" fontId="25" fillId="7" borderId="8" xfId="0" applyNumberFormat="1" applyFont="1" applyFill="1" applyBorder="1" applyAlignment="1" applyProtection="1">
      <alignment vertical="center" wrapText="1"/>
      <protection hidden="1"/>
    </xf>
    <xf numFmtId="2" fontId="25" fillId="7" borderId="20" xfId="0" applyNumberFormat="1" applyFont="1" applyFill="1" applyBorder="1" applyAlignment="1" applyProtection="1">
      <alignment vertical="center" wrapText="1"/>
      <protection hidden="1"/>
    </xf>
    <xf numFmtId="0" fontId="25" fillId="7" borderId="21" xfId="0" applyFont="1" applyFill="1" applyBorder="1" applyAlignment="1" applyProtection="1">
      <alignment vertical="center" wrapText="1"/>
      <protection hidden="1"/>
    </xf>
    <xf numFmtId="2" fontId="25" fillId="7" borderId="9" xfId="0" applyNumberFormat="1" applyFont="1" applyFill="1" applyBorder="1" applyAlignment="1" applyProtection="1">
      <alignment vertical="center" wrapText="1"/>
      <protection hidden="1"/>
    </xf>
    <xf numFmtId="0" fontId="25" fillId="6" borderId="9" xfId="0" applyFont="1" applyFill="1" applyBorder="1" applyAlignment="1" applyProtection="1">
      <alignment horizontal="right" vertical="center" wrapText="1"/>
      <protection locked="0"/>
    </xf>
    <xf numFmtId="0" fontId="25" fillId="6" borderId="8" xfId="0" applyFont="1" applyFill="1" applyBorder="1" applyAlignment="1" applyProtection="1">
      <alignment horizontal="right" vertical="center" wrapText="1"/>
      <protection locked="0"/>
    </xf>
    <xf numFmtId="0" fontId="25" fillId="7" borderId="0" xfId="0" applyFont="1" applyFill="1" applyAlignment="1" applyProtection="1">
      <alignment horizontal="right" vertical="center" wrapText="1"/>
      <protection hidden="1"/>
    </xf>
    <xf numFmtId="0" fontId="25" fillId="7" borderId="3" xfId="0" applyFont="1" applyFill="1" applyBorder="1" applyAlignment="1" applyProtection="1">
      <alignment vertical="center" wrapText="1"/>
      <protection hidden="1"/>
    </xf>
    <xf numFmtId="2" fontId="25" fillId="7" borderId="3" xfId="0" applyNumberFormat="1" applyFont="1" applyFill="1" applyBorder="1" applyAlignment="1" applyProtection="1">
      <alignment vertical="center" wrapText="1"/>
      <protection hidden="1"/>
    </xf>
    <xf numFmtId="2" fontId="25" fillId="7" borderId="1" xfId="0" applyNumberFormat="1" applyFont="1" applyFill="1" applyBorder="1" applyAlignment="1" applyProtection="1">
      <alignment vertical="center" wrapText="1"/>
      <protection hidden="1"/>
    </xf>
    <xf numFmtId="0" fontId="28" fillId="4" borderId="0" xfId="0" applyFont="1" applyFill="1" applyAlignment="1">
      <alignment vertical="center"/>
    </xf>
    <xf numFmtId="0" fontId="25" fillId="3" borderId="0" xfId="0" applyFont="1" applyFill="1" applyAlignment="1">
      <alignment horizontal="left" vertical="center"/>
    </xf>
    <xf numFmtId="0" fontId="25" fillId="6" borderId="3" xfId="0" applyFont="1" applyFill="1" applyBorder="1" applyAlignment="1" applyProtection="1">
      <alignment vertical="center" wrapText="1"/>
      <protection locked="0"/>
    </xf>
    <xf numFmtId="0" fontId="25" fillId="6" borderId="7" xfId="0" applyFont="1" applyFill="1" applyBorder="1" applyAlignment="1" applyProtection="1">
      <alignment vertical="center" wrapText="1"/>
      <protection locked="0"/>
    </xf>
    <xf numFmtId="2" fontId="26" fillId="7" borderId="0" xfId="0" applyNumberFormat="1" applyFont="1" applyFill="1" applyAlignment="1" applyProtection="1">
      <alignment horizontal="center" vertical="center"/>
      <protection hidden="1"/>
    </xf>
    <xf numFmtId="0" fontId="26" fillId="2" borderId="0" xfId="0" applyFont="1" applyFill="1" applyAlignment="1">
      <alignment horizontal="left" vertical="center" wrapText="1"/>
    </xf>
    <xf numFmtId="2" fontId="25" fillId="7" borderId="0" xfId="0" quotePrefix="1" applyNumberFormat="1" applyFont="1" applyFill="1" applyAlignment="1" applyProtection="1">
      <alignment horizontal="center" vertical="center" wrapText="1"/>
      <protection hidden="1"/>
    </xf>
    <xf numFmtId="2" fontId="25" fillId="7" borderId="0" xfId="0" applyNumberFormat="1" applyFont="1" applyFill="1" applyAlignment="1" applyProtection="1">
      <alignment horizontal="center" vertical="center"/>
      <protection hidden="1"/>
    </xf>
    <xf numFmtId="2" fontId="25" fillId="7" borderId="0" xfId="0" applyNumberFormat="1" applyFont="1" applyFill="1" applyAlignment="1" applyProtection="1">
      <alignment horizontal="center" vertical="center" wrapText="1"/>
      <protection hidden="1"/>
    </xf>
    <xf numFmtId="0" fontId="20" fillId="5" borderId="0" xfId="0" applyFont="1" applyFill="1" applyAlignment="1">
      <alignment horizontal="center" vertical="center"/>
    </xf>
    <xf numFmtId="14" fontId="25" fillId="6" borderId="9" xfId="0" applyNumberFormat="1" applyFont="1" applyFill="1" applyBorder="1" applyAlignment="1" applyProtection="1">
      <alignment horizontal="right" vertical="center" wrapText="1"/>
      <protection locked="0"/>
    </xf>
    <xf numFmtId="0" fontId="25" fillId="6" borderId="20" xfId="0" applyFont="1" applyFill="1" applyBorder="1" applyAlignment="1" applyProtection="1">
      <alignment horizontal="right" vertical="center" wrapText="1"/>
      <protection locked="0"/>
    </xf>
    <xf numFmtId="0" fontId="1" fillId="3" borderId="13" xfId="0" applyFont="1" applyFill="1" applyBorder="1"/>
    <xf numFmtId="0" fontId="1" fillId="3" borderId="16" xfId="0" applyFont="1" applyFill="1" applyBorder="1"/>
    <xf numFmtId="0" fontId="39" fillId="8" borderId="0" xfId="0" applyFont="1" applyFill="1" applyAlignment="1">
      <alignment horizontal="left" vertical="center"/>
    </xf>
    <xf numFmtId="0" fontId="40" fillId="8" borderId="0" xfId="0" applyFont="1" applyFill="1" applyAlignment="1">
      <alignment horizontal="left" vertical="center"/>
    </xf>
    <xf numFmtId="0" fontId="40" fillId="8" borderId="0" xfId="0" applyFont="1" applyFill="1"/>
    <xf numFmtId="0" fontId="39" fillId="8" borderId="0" xfId="0" applyFont="1" applyFill="1" applyAlignment="1">
      <alignment horizontal="left" vertical="center" wrapText="1"/>
    </xf>
    <xf numFmtId="0" fontId="40" fillId="8" borderId="0" xfId="2" applyFont="1" applyFill="1" applyAlignment="1">
      <alignment horizontal="left" vertical="center"/>
    </xf>
    <xf numFmtId="2" fontId="40" fillId="8" borderId="0" xfId="0" applyNumberFormat="1" applyFont="1" applyFill="1" applyAlignment="1">
      <alignment horizontal="left" vertical="center"/>
    </xf>
    <xf numFmtId="0" fontId="38" fillId="8" borderId="0" xfId="0" applyFont="1" applyFill="1"/>
    <xf numFmtId="0" fontId="39" fillId="8" borderId="0" xfId="0" applyFont="1" applyFill="1"/>
    <xf numFmtId="0" fontId="20" fillId="8" borderId="0" xfId="0" applyFont="1" applyFill="1" applyAlignment="1">
      <alignment horizontal="left"/>
    </xf>
    <xf numFmtId="0" fontId="8" fillId="3" borderId="0" xfId="0" applyFont="1" applyFill="1" applyAlignment="1">
      <alignment horizontal="left" vertical="center"/>
    </xf>
    <xf numFmtId="2" fontId="8" fillId="3" borderId="0" xfId="0" applyNumberFormat="1" applyFont="1" applyFill="1" applyAlignment="1">
      <alignment horizontal="left" vertical="center"/>
    </xf>
    <xf numFmtId="0" fontId="0" fillId="8" borderId="0" xfId="0" applyFill="1" applyAlignment="1">
      <alignment horizontal="left" vertical="top" indent="2"/>
    </xf>
    <xf numFmtId="0" fontId="36" fillId="2" borderId="0" xfId="0" applyFont="1" applyFill="1" applyAlignment="1">
      <alignment vertical="top"/>
    </xf>
    <xf numFmtId="0" fontId="32" fillId="2" borderId="10" xfId="0" applyFont="1" applyFill="1" applyBorder="1" applyAlignment="1">
      <alignment vertical="center" wrapText="1"/>
    </xf>
    <xf numFmtId="0" fontId="26" fillId="3" borderId="0" xfId="0" applyFont="1" applyFill="1" applyAlignment="1" applyProtection="1">
      <alignment horizontal="center" vertical="center" wrapText="1"/>
      <protection locked="0"/>
    </xf>
    <xf numFmtId="0" fontId="32" fillId="7" borderId="21" xfId="0" applyFont="1" applyFill="1" applyBorder="1" applyAlignment="1" applyProtection="1">
      <alignment vertical="center" wrapText="1"/>
      <protection hidden="1"/>
    </xf>
    <xf numFmtId="2" fontId="32" fillId="7" borderId="20" xfId="0" applyNumberFormat="1" applyFont="1" applyFill="1" applyBorder="1" applyAlignment="1" applyProtection="1">
      <alignment vertical="center" wrapText="1"/>
      <protection hidden="1"/>
    </xf>
    <xf numFmtId="0" fontId="36" fillId="2" borderId="0" xfId="0" applyFont="1" applyFill="1" applyAlignment="1">
      <alignment horizontal="left" vertical="center" wrapText="1" indent="2"/>
    </xf>
    <xf numFmtId="0" fontId="36" fillId="2" borderId="1" xfId="0" applyFont="1" applyFill="1" applyBorder="1" applyAlignment="1">
      <alignment horizontal="left" vertical="center" wrapText="1" indent="2"/>
    </xf>
    <xf numFmtId="0" fontId="36" fillId="2" borderId="4" xfId="0" applyFont="1" applyFill="1" applyBorder="1" applyAlignment="1">
      <alignment horizontal="left" vertical="center" wrapText="1" indent="2"/>
    </xf>
    <xf numFmtId="0" fontId="36" fillId="2" borderId="3" xfId="0" applyFont="1" applyFill="1" applyBorder="1" applyAlignment="1">
      <alignment horizontal="left" vertical="center" wrapText="1" indent="2"/>
    </xf>
    <xf numFmtId="0" fontId="36" fillId="2" borderId="9" xfId="0" applyFont="1" applyFill="1" applyBorder="1" applyAlignment="1">
      <alignment horizontal="left" vertical="center" wrapText="1" indent="2"/>
    </xf>
    <xf numFmtId="0" fontId="36" fillId="2" borderId="8" xfId="0" applyFont="1" applyFill="1" applyBorder="1" applyAlignment="1">
      <alignment horizontal="left" vertical="center" wrapText="1" indent="2"/>
    </xf>
    <xf numFmtId="0" fontId="0" fillId="2" borderId="2" xfId="0" applyFill="1" applyBorder="1"/>
    <xf numFmtId="0" fontId="0" fillId="2" borderId="5" xfId="0" applyFill="1" applyBorder="1"/>
    <xf numFmtId="0" fontId="0" fillId="2" borderId="11" xfId="0" applyFill="1" applyBorder="1"/>
    <xf numFmtId="0" fontId="36" fillId="2" borderId="2" xfId="0" applyFont="1" applyFill="1" applyBorder="1" applyAlignment="1">
      <alignment horizontal="left" vertical="center" wrapText="1" indent="2"/>
    </xf>
    <xf numFmtId="0" fontId="36" fillId="2" borderId="5" xfId="0" applyFont="1" applyFill="1" applyBorder="1" applyAlignment="1">
      <alignment horizontal="left" vertical="center" wrapText="1" indent="2"/>
    </xf>
    <xf numFmtId="0" fontId="25" fillId="0" borderId="8" xfId="0" applyFont="1" applyBorder="1" applyAlignment="1">
      <alignment horizontal="left" vertical="center" wrapText="1" indent="2"/>
    </xf>
    <xf numFmtId="0" fontId="24" fillId="8" borderId="3" xfId="0" applyFont="1" applyFill="1" applyBorder="1" applyAlignment="1">
      <alignment horizontal="left" indent="2"/>
    </xf>
    <xf numFmtId="0" fontId="24" fillId="8" borderId="2" xfId="0" applyFont="1" applyFill="1" applyBorder="1" applyAlignment="1">
      <alignment horizontal="left" indent="2"/>
    </xf>
    <xf numFmtId="0" fontId="20" fillId="8" borderId="2" xfId="0" applyFont="1" applyFill="1" applyBorder="1" applyAlignment="1">
      <alignment horizontal="left" indent="2"/>
    </xf>
    <xf numFmtId="0" fontId="29" fillId="2" borderId="0" xfId="0" applyFont="1" applyFill="1" applyAlignment="1">
      <alignment horizontal="center" vertical="center" wrapText="1"/>
    </xf>
    <xf numFmtId="0" fontId="30" fillId="2" borderId="0" xfId="0" applyFont="1" applyFill="1" applyAlignment="1">
      <alignment horizontal="center" wrapText="1"/>
    </xf>
    <xf numFmtId="0" fontId="25" fillId="2" borderId="0" xfId="0" applyFont="1" applyFill="1" applyAlignment="1">
      <alignment horizontal="left" vertical="center" wrapText="1" indent="2"/>
    </xf>
    <xf numFmtId="0" fontId="25" fillId="2" borderId="0" xfId="0" applyFont="1" applyFill="1" applyAlignment="1">
      <alignment horizontal="left" vertical="top" wrapText="1" indent="2"/>
    </xf>
    <xf numFmtId="0" fontId="0" fillId="4" borderId="0" xfId="0" applyFill="1" applyAlignment="1">
      <alignment horizontal="center"/>
    </xf>
    <xf numFmtId="0" fontId="20" fillId="5" borderId="0" xfId="0" applyFont="1" applyFill="1" applyAlignment="1">
      <alignment horizontal="center" vertical="center"/>
    </xf>
    <xf numFmtId="0" fontId="25" fillId="2" borderId="0" xfId="0" applyFont="1" applyFill="1" applyAlignment="1">
      <alignment horizontal="left" wrapText="1" indent="2"/>
    </xf>
    <xf numFmtId="0" fontId="28" fillId="4" borderId="0" xfId="0" applyFont="1" applyFill="1" applyAlignment="1">
      <alignment horizontal="center" vertical="center"/>
    </xf>
    <xf numFmtId="0" fontId="32" fillId="2" borderId="0" xfId="0" applyFont="1" applyFill="1" applyAlignment="1">
      <alignment horizontal="left" wrapText="1" indent="2"/>
    </xf>
    <xf numFmtId="0" fontId="36" fillId="0" borderId="0" xfId="0" applyFont="1" applyAlignment="1">
      <alignment horizontal="left" vertical="center" wrapText="1" indent="2"/>
    </xf>
    <xf numFmtId="0" fontId="36" fillId="2" borderId="0" xfId="0" applyFont="1" applyFill="1" applyAlignment="1">
      <alignment horizontal="left" vertical="top" wrapText="1" indent="2"/>
    </xf>
    <xf numFmtId="0" fontId="28" fillId="4" borderId="0" xfId="0" applyFont="1" applyFill="1" applyAlignment="1">
      <alignment horizontal="left" vertical="center"/>
    </xf>
    <xf numFmtId="0" fontId="25" fillId="2" borderId="0" xfId="0" applyFont="1" applyFill="1" applyAlignment="1">
      <alignment horizontal="left" wrapText="1" indent="4"/>
    </xf>
    <xf numFmtId="0" fontId="41" fillId="2" borderId="0" xfId="1" applyFont="1" applyFill="1" applyAlignment="1" applyProtection="1">
      <alignment horizontal="left" wrapText="1"/>
      <protection locked="0"/>
    </xf>
    <xf numFmtId="0" fontId="41" fillId="2" borderId="0" xfId="1" applyFont="1" applyFill="1" applyAlignment="1" applyProtection="1">
      <alignment horizontal="center"/>
      <protection locked="0"/>
    </xf>
    <xf numFmtId="14" fontId="25" fillId="6" borderId="20" xfId="0" applyNumberFormat="1" applyFont="1" applyFill="1" applyBorder="1" applyAlignment="1" applyProtection="1">
      <alignment horizontal="right" vertical="center" wrapText="1"/>
      <protection locked="0"/>
    </xf>
    <xf numFmtId="14" fontId="25" fillId="6" borderId="11" xfId="0" applyNumberFormat="1" applyFont="1" applyFill="1" applyBorder="1" applyAlignment="1" applyProtection="1">
      <alignment horizontal="right" vertical="center" wrapText="1"/>
      <protection locked="0"/>
    </xf>
    <xf numFmtId="14" fontId="25" fillId="6" borderId="8" xfId="0" applyNumberFormat="1" applyFont="1" applyFill="1" applyBorder="1" applyAlignment="1" applyProtection="1">
      <alignment horizontal="right" vertical="center" wrapText="1"/>
      <protection locked="0"/>
    </xf>
    <xf numFmtId="14" fontId="25" fillId="6" borderId="5" xfId="0" applyNumberFormat="1" applyFont="1" applyFill="1" applyBorder="1" applyAlignment="1" applyProtection="1">
      <alignment horizontal="right" vertical="center" wrapText="1"/>
      <protection locked="0"/>
    </xf>
    <xf numFmtId="14" fontId="25" fillId="6" borderId="9" xfId="0" applyNumberFormat="1" applyFont="1" applyFill="1" applyBorder="1" applyAlignment="1" applyProtection="1">
      <alignment horizontal="right" vertical="center" wrapText="1"/>
      <protection locked="0"/>
    </xf>
    <xf numFmtId="14" fontId="25" fillId="6" borderId="2" xfId="0" applyNumberFormat="1" applyFont="1" applyFill="1" applyBorder="1" applyAlignment="1" applyProtection="1">
      <alignment horizontal="right" vertical="center" wrapText="1"/>
      <protection locked="0"/>
    </xf>
    <xf numFmtId="0" fontId="25" fillId="3" borderId="0" xfId="0" applyFont="1" applyFill="1" applyAlignment="1">
      <alignment horizontal="center" vertical="center" wrapText="1"/>
    </xf>
    <xf numFmtId="0" fontId="25" fillId="3" borderId="0" xfId="0" applyFont="1" applyFill="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25" fillId="2" borderId="6" xfId="0" applyFont="1" applyFill="1" applyBorder="1" applyAlignment="1">
      <alignment horizontal="left" vertical="center" wrapText="1"/>
    </xf>
    <xf numFmtId="0" fontId="15" fillId="3" borderId="0" xfId="0" applyFont="1" applyFill="1" applyAlignment="1">
      <alignment horizontal="center" vertical="top"/>
    </xf>
    <xf numFmtId="0" fontId="6" fillId="3" borderId="0" xfId="0" applyFont="1" applyFill="1" applyAlignment="1">
      <alignment horizontal="left" vertical="center" wrapText="1"/>
    </xf>
    <xf numFmtId="2" fontId="11" fillId="3" borderId="0" xfId="0" applyNumberFormat="1" applyFont="1" applyFill="1" applyAlignment="1">
      <alignment horizontal="center" vertical="center"/>
    </xf>
    <xf numFmtId="0" fontId="32" fillId="2" borderId="12" xfId="0" applyFont="1" applyFill="1" applyBorder="1" applyAlignment="1">
      <alignment horizontal="left" vertical="center" wrapText="1"/>
    </xf>
    <xf numFmtId="0" fontId="32" fillId="2" borderId="15" xfId="0" applyFont="1" applyFill="1" applyBorder="1" applyAlignment="1">
      <alignment horizontal="left" vertical="center" wrapText="1"/>
    </xf>
    <xf numFmtId="0" fontId="32" fillId="2" borderId="17" xfId="0" applyFont="1" applyFill="1" applyBorder="1" applyAlignment="1">
      <alignment horizontal="left" vertical="center" wrapText="1"/>
    </xf>
    <xf numFmtId="2" fontId="32" fillId="7" borderId="14" xfId="0" applyNumberFormat="1" applyFont="1" applyFill="1" applyBorder="1" applyAlignment="1" applyProtection="1">
      <alignment horizontal="center" vertical="center"/>
      <protection hidden="1"/>
    </xf>
    <xf numFmtId="2" fontId="32" fillId="7" borderId="16" xfId="0" applyNumberFormat="1" applyFont="1" applyFill="1" applyBorder="1" applyAlignment="1" applyProtection="1">
      <alignment horizontal="center" vertical="center"/>
      <protection hidden="1"/>
    </xf>
    <xf numFmtId="2" fontId="32" fillId="7" borderId="19" xfId="0" applyNumberFormat="1" applyFont="1" applyFill="1" applyBorder="1" applyAlignment="1" applyProtection="1">
      <alignment horizontal="center" vertical="center"/>
      <protection hidden="1"/>
    </xf>
    <xf numFmtId="0" fontId="25" fillId="0" borderId="0" xfId="0" applyFont="1" applyAlignment="1">
      <alignment horizontal="left" vertical="center" wrapText="1" indent="2"/>
    </xf>
    <xf numFmtId="0" fontId="28" fillId="4" borderId="0" xfId="0" applyFont="1" applyFill="1" applyAlignment="1">
      <alignment horizontal="left" vertical="center" indent="10"/>
    </xf>
    <xf numFmtId="0" fontId="32" fillId="2" borderId="0" xfId="0" applyFont="1" applyFill="1" applyAlignment="1">
      <alignment horizontal="left" vertical="center" wrapText="1" indent="2"/>
    </xf>
    <xf numFmtId="0" fontId="20" fillId="8" borderId="0" xfId="0" applyFont="1" applyFill="1" applyAlignment="1">
      <alignment horizontal="left" vertical="center"/>
    </xf>
    <xf numFmtId="0" fontId="20" fillId="8" borderId="0" xfId="0" applyFont="1" applyFill="1" applyAlignment="1">
      <alignment horizontal="left"/>
    </xf>
  </cellXfs>
  <cellStyles count="3">
    <cellStyle name="Hyperlink" xfId="1" builtinId="8"/>
    <cellStyle name="Normal" xfId="0" builtinId="0"/>
    <cellStyle name="Normal 2" xfId="2" xr:uid="{23E61658-30B6-4F30-8FA2-5193C215C8A3}"/>
  </cellStyles>
  <dxfs count="10">
    <dxf>
      <fill>
        <patternFill>
          <bgColor rgb="FFF7E8BE"/>
        </patternFill>
      </fill>
    </dxf>
    <dxf>
      <fill>
        <patternFill>
          <bgColor theme="0"/>
        </patternFill>
      </fill>
      <border>
        <left style="thin">
          <color rgb="FF233C7F"/>
        </left>
      </border>
    </dxf>
    <dxf>
      <fill>
        <patternFill>
          <fgColor rgb="FFEDC6BD"/>
          <bgColor rgb="FFEDC6BD"/>
        </patternFill>
      </fill>
      <border>
        <top style="thin">
          <color auto="1"/>
        </top>
        <bottom style="thin">
          <color auto="1"/>
        </bottom>
      </border>
    </dxf>
    <dxf>
      <fill>
        <patternFill>
          <bgColor theme="0"/>
        </patternFill>
      </fill>
    </dxf>
    <dxf>
      <fill>
        <patternFill>
          <fgColor rgb="FFEDC6BD"/>
          <bgColor rgb="FFEDC6BD"/>
        </patternFill>
      </fill>
    </dxf>
    <dxf>
      <numFmt numFmtId="0" formatCode="General"/>
      <fill>
        <patternFill>
          <fgColor rgb="FFD7EBFA"/>
          <bgColor rgb="FFD7EBFA"/>
        </patternFill>
      </fill>
      <border>
        <left/>
        <right/>
        <top/>
        <bottom/>
      </border>
    </dxf>
    <dxf>
      <font>
        <strike val="0"/>
        <color rgb="FFE8E8E8"/>
      </font>
    </dxf>
    <dxf>
      <fill>
        <patternFill>
          <fgColor rgb="FFF7E8BE"/>
          <bgColor rgb="FFF7E8BE"/>
        </patternFill>
      </fill>
    </dxf>
    <dxf>
      <fill>
        <patternFill patternType="solid">
          <fgColor rgb="FFF7E8BE"/>
          <bgColor rgb="FFF7E8BE"/>
        </patternFill>
      </fill>
    </dxf>
    <dxf>
      <fill>
        <patternFill patternType="solid">
          <fgColor rgb="FFE8E8E8"/>
          <bgColor rgb="FFE8E8E8"/>
        </patternFill>
      </fill>
    </dxf>
  </dxfs>
  <tableStyles count="0" defaultTableStyle="TableStyleMedium2" defaultPivotStyle="PivotStyleLight16"/>
  <colors>
    <mruColors>
      <color rgb="FF233C7F"/>
      <color rgb="FFE8E8E8"/>
      <color rgb="FFEDC6BD"/>
      <color rgb="FFD7EBFA"/>
      <color rgb="FF347AB7"/>
      <color rgb="FFD7EB96"/>
      <color rgb="FF9DD3BE"/>
      <color rgb="FFF7E8BE"/>
      <color rgb="FFAAC7EE"/>
      <color rgb="FF4496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ee.ricardo.com/" TargetMode="External"/><Relationship Id="rId2" Type="http://schemas.openxmlformats.org/officeDocument/2006/relationships/image" Target="../media/image1.png"/><Relationship Id="rId1" Type="http://schemas.openxmlformats.org/officeDocument/2006/relationships/hyperlink" Target="https://www.carmarthenshire.gov.wales/" TargetMode="External"/><Relationship Id="rId5" Type="http://schemas.openxmlformats.org/officeDocument/2006/relationships/image" Target="../media/image3.jpe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11" Type="http://schemas.openxmlformats.org/officeDocument/2006/relationships/image" Target="../media/image11.png"/><Relationship Id="rId5" Type="http://schemas.openxmlformats.org/officeDocument/2006/relationships/hyperlink" Target="#'Stage 2'!A1"/><Relationship Id="rId10" Type="http://schemas.openxmlformats.org/officeDocument/2006/relationships/image" Target="../media/image10.png"/><Relationship Id="rId4" Type="http://schemas.openxmlformats.org/officeDocument/2006/relationships/image" Target="../media/image7.png"/><Relationship Id="rId9"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12.jpeg"/><Relationship Id="rId1" Type="http://schemas.openxmlformats.org/officeDocument/2006/relationships/image" Target="../media/image4.png"/><Relationship Id="rId4" Type="http://schemas.openxmlformats.org/officeDocument/2006/relationships/image" Target="../media/image14.jp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6</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1</xdr:row>
      <xdr:rowOff>95250</xdr:rowOff>
    </xdr:from>
    <xdr:to>
      <xdr:col>9</xdr:col>
      <xdr:colOff>347760</xdr:colOff>
      <xdr:row>5</xdr:row>
      <xdr:rowOff>137109</xdr:rowOff>
    </xdr:to>
    <xdr:pic>
      <xdr:nvPicPr>
        <xdr:cNvPr id="4" name="Picture 3">
          <a:hlinkClick xmlns:r="http://schemas.openxmlformats.org/officeDocument/2006/relationships" r:id="rId1"/>
          <a:extLst>
            <a:ext uri="{FF2B5EF4-FFF2-40B4-BE49-F238E27FC236}">
              <a16:creationId xmlns:a16="http://schemas.microsoft.com/office/drawing/2014/main" id="{56A710C8-846E-4F11-8D2F-2E7796989B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5375" y="457200"/>
          <a:ext cx="2681385" cy="1489659"/>
        </a:xfrm>
        <a:prstGeom prst="rect">
          <a:avLst/>
        </a:prstGeom>
      </xdr:spPr>
    </xdr:pic>
    <xdr:clientData/>
  </xdr:twoCellAnchor>
  <xdr:twoCellAnchor editAs="oneCell">
    <xdr:from>
      <xdr:col>10</xdr:col>
      <xdr:colOff>352425</xdr:colOff>
      <xdr:row>1</xdr:row>
      <xdr:rowOff>276225</xdr:rowOff>
    </xdr:from>
    <xdr:to>
      <xdr:col>15</xdr:col>
      <xdr:colOff>193676</xdr:colOff>
      <xdr:row>4</xdr:row>
      <xdr:rowOff>342900</xdr:rowOff>
    </xdr:to>
    <xdr:pic>
      <xdr:nvPicPr>
        <xdr:cNvPr id="15" name="Picture 14">
          <a:hlinkClick xmlns:r="http://schemas.openxmlformats.org/officeDocument/2006/relationships" r:id="rId3"/>
          <a:extLst>
            <a:ext uri="{FF2B5EF4-FFF2-40B4-BE49-F238E27FC236}">
              <a16:creationId xmlns:a16="http://schemas.microsoft.com/office/drawing/2014/main" id="{D37B5731-D7A4-4147-B5AD-63B86005272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162425" y="638175"/>
          <a:ext cx="1746251" cy="1152525"/>
        </a:xfrm>
        <a:prstGeom prst="rect">
          <a:avLst/>
        </a:prstGeom>
        <a:effectLst/>
      </xdr:spPr>
    </xdr:pic>
    <xdr:clientData/>
  </xdr:twoCellAnchor>
  <xdr:twoCellAnchor editAs="oneCell">
    <xdr:from>
      <xdr:col>18</xdr:col>
      <xdr:colOff>171450</xdr:colOff>
      <xdr:row>1</xdr:row>
      <xdr:rowOff>319090</xdr:rowOff>
    </xdr:from>
    <xdr:to>
      <xdr:col>29</xdr:col>
      <xdr:colOff>428626</xdr:colOff>
      <xdr:row>6</xdr:row>
      <xdr:rowOff>876821</xdr:rowOff>
    </xdr:to>
    <xdr:pic>
      <xdr:nvPicPr>
        <xdr:cNvPr id="3" name="Picture 2">
          <a:extLst>
            <a:ext uri="{FF2B5EF4-FFF2-40B4-BE49-F238E27FC236}">
              <a16:creationId xmlns:a16="http://schemas.microsoft.com/office/drawing/2014/main" id="{F57A1467-4F24-469E-AA1F-3987C449C7E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553200" y="681040"/>
          <a:ext cx="4448176" cy="3336132"/>
        </a:xfrm>
        <a:prstGeom prst="rect">
          <a:avLst/>
        </a:prstGeom>
        <a:ln w="12700">
          <a:solidFill>
            <a:srgbClr val="233C7F"/>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789244</xdr:colOff>
      <xdr:row>4</xdr:row>
      <xdr:rowOff>17318</xdr:rowOff>
    </xdr:to>
    <xdr:pic>
      <xdr:nvPicPr>
        <xdr:cNvPr id="10" name="Picture 9">
          <a:extLst>
            <a:ext uri="{FF2B5EF4-FFF2-40B4-BE49-F238E27FC236}">
              <a16:creationId xmlns:a16="http://schemas.microsoft.com/office/drawing/2014/main" id="{D1411EC2-E998-4A37-A94A-52EB43EEC2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3344" cy="845993"/>
        </a:xfrm>
        <a:prstGeom prst="rect">
          <a:avLst/>
        </a:prstGeom>
      </xdr:spPr>
    </xdr:pic>
    <xdr:clientData/>
  </xdr:twoCellAnchor>
  <xdr:twoCellAnchor editAs="oneCell">
    <xdr:from>
      <xdr:col>1</xdr:col>
      <xdr:colOff>257175</xdr:colOff>
      <xdr:row>7</xdr:row>
      <xdr:rowOff>723901</xdr:rowOff>
    </xdr:from>
    <xdr:to>
      <xdr:col>9</xdr:col>
      <xdr:colOff>569851</xdr:colOff>
      <xdr:row>8</xdr:row>
      <xdr:rowOff>4029075</xdr:rowOff>
    </xdr:to>
    <xdr:pic>
      <xdr:nvPicPr>
        <xdr:cNvPr id="11" name="Picture 10" descr="Diagram&#10;&#10;Description automatically generated">
          <a:extLst>
            <a:ext uri="{FF2B5EF4-FFF2-40B4-BE49-F238E27FC236}">
              <a16:creationId xmlns:a16="http://schemas.microsoft.com/office/drawing/2014/main" id="{EFC2124B-A223-4FA3-ACAE-D887934F77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4925" y="3020484"/>
          <a:ext cx="6588593" cy="40671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703274</xdr:colOff>
      <xdr:row>14</xdr:row>
      <xdr:rowOff>76592</xdr:rowOff>
    </xdr:from>
    <xdr:to>
      <xdr:col>2</xdr:col>
      <xdr:colOff>303243</xdr:colOff>
      <xdr:row>19</xdr:row>
      <xdr:rowOff>98059</xdr:rowOff>
    </xdr:to>
    <xdr:sp macro="" textlink="">
      <xdr:nvSpPr>
        <xdr:cNvPr id="4" name="TextBox 7">
          <a:extLst>
            <a:ext uri="{FF2B5EF4-FFF2-40B4-BE49-F238E27FC236}">
              <a16:creationId xmlns:a16="http://schemas.microsoft.com/office/drawing/2014/main" id="{7B5A1934-AB2D-4B1E-8EEB-43C6B4529710}"/>
            </a:ext>
          </a:extLst>
        </xdr:cNvPr>
        <xdr:cNvSpPr txBox="1"/>
      </xdr:nvSpPr>
      <xdr:spPr>
        <a:xfrm>
          <a:off x="1953948" y="3339940"/>
          <a:ext cx="1148817" cy="932554"/>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Montserrat" panose="00000500000000000000" pitchFamily="2" charset="0"/>
              <a:cs typeface="Arial" panose="020B0604020202020204" pitchFamily="34" charset="0"/>
            </a:rPr>
            <a:t>Stage 1</a:t>
          </a:r>
        </a:p>
        <a:p>
          <a:r>
            <a:rPr lang="en-GB" sz="1100" b="0">
              <a:latin typeface="Montserrat" panose="00000500000000000000" pitchFamily="2" charset="0"/>
              <a:cs typeface="Arial" panose="020B0604020202020204" pitchFamily="34" charset="0"/>
            </a:rPr>
            <a:t>Nutrient  loading from additional wastewater </a:t>
          </a:r>
        </a:p>
      </xdr:txBody>
    </xdr:sp>
    <xdr:clientData/>
  </xdr:twoCellAnchor>
  <xdr:twoCellAnchor>
    <xdr:from>
      <xdr:col>2</xdr:col>
      <xdr:colOff>421953</xdr:colOff>
      <xdr:row>14</xdr:row>
      <xdr:rowOff>86117</xdr:rowOff>
    </xdr:from>
    <xdr:to>
      <xdr:col>4</xdr:col>
      <xdr:colOff>274213</xdr:colOff>
      <xdr:row>19</xdr:row>
      <xdr:rowOff>107584</xdr:rowOff>
    </xdr:to>
    <xdr:sp macro="" textlink="">
      <xdr:nvSpPr>
        <xdr:cNvPr id="5" name="TextBox 14">
          <a:extLst>
            <a:ext uri="{FF2B5EF4-FFF2-40B4-BE49-F238E27FC236}">
              <a16:creationId xmlns:a16="http://schemas.microsoft.com/office/drawing/2014/main" id="{E9FB4B99-D212-408B-9B3A-769027C4E44D}"/>
            </a:ext>
          </a:extLst>
        </xdr:cNvPr>
        <xdr:cNvSpPr txBox="1"/>
      </xdr:nvSpPr>
      <xdr:spPr>
        <a:xfrm>
          <a:off x="3221475" y="3349465"/>
          <a:ext cx="1127781" cy="932554"/>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Montserrat" panose="00000500000000000000" pitchFamily="2" charset="0"/>
              <a:cs typeface="Arial" panose="020B0604020202020204" pitchFamily="34" charset="0"/>
            </a:rPr>
            <a:t>Stage 2</a:t>
          </a:r>
        </a:p>
        <a:p>
          <a:r>
            <a:rPr lang="en-GB" sz="1100">
              <a:latin typeface="Montserrat" panose="00000500000000000000" pitchFamily="2" charset="0"/>
              <a:cs typeface="Arial" panose="020B0604020202020204" pitchFamily="34" charset="0"/>
            </a:rPr>
            <a:t>Nutrient  loading from current land use</a:t>
          </a:r>
        </a:p>
      </xdr:txBody>
    </xdr:sp>
    <xdr:clientData/>
  </xdr:twoCellAnchor>
  <xdr:twoCellAnchor>
    <xdr:from>
      <xdr:col>4</xdr:col>
      <xdr:colOff>407821</xdr:colOff>
      <xdr:row>14</xdr:row>
      <xdr:rowOff>82942</xdr:rowOff>
    </xdr:from>
    <xdr:to>
      <xdr:col>6</xdr:col>
      <xdr:colOff>268141</xdr:colOff>
      <xdr:row>18</xdr:row>
      <xdr:rowOff>114657</xdr:rowOff>
    </xdr:to>
    <xdr:sp macro="" textlink="">
      <xdr:nvSpPr>
        <xdr:cNvPr id="6" name="TextBox 15">
          <a:extLst>
            <a:ext uri="{FF2B5EF4-FFF2-40B4-BE49-F238E27FC236}">
              <a16:creationId xmlns:a16="http://schemas.microsoft.com/office/drawing/2014/main" id="{D3909FBB-FB1E-495D-8129-5ACFAB52775F}"/>
            </a:ext>
          </a:extLst>
        </xdr:cNvPr>
        <xdr:cNvSpPr txBox="1"/>
      </xdr:nvSpPr>
      <xdr:spPr>
        <a:xfrm>
          <a:off x="4482864" y="3346290"/>
          <a:ext cx="1135842" cy="760584"/>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Montserrat" panose="00000500000000000000" pitchFamily="2" charset="0"/>
              <a:cs typeface="Arial" panose="020B0604020202020204" pitchFamily="34" charset="0"/>
            </a:rPr>
            <a:t>Stage 3</a:t>
          </a:r>
        </a:p>
        <a:p>
          <a:r>
            <a:rPr lang="en-GB" sz="1100">
              <a:latin typeface="Montserrat" panose="00000500000000000000" pitchFamily="2" charset="0"/>
              <a:cs typeface="Arial" panose="020B0604020202020204" pitchFamily="34" charset="0"/>
            </a:rPr>
            <a:t>Nutrient  loading from future land use</a:t>
          </a:r>
        </a:p>
      </xdr:txBody>
    </xdr:sp>
    <xdr:clientData/>
  </xdr:twoCellAnchor>
  <xdr:twoCellAnchor>
    <xdr:from>
      <xdr:col>6</xdr:col>
      <xdr:colOff>390021</xdr:colOff>
      <xdr:row>14</xdr:row>
      <xdr:rowOff>106754</xdr:rowOff>
    </xdr:from>
    <xdr:to>
      <xdr:col>8</xdr:col>
      <xdr:colOff>259866</xdr:colOff>
      <xdr:row>18</xdr:row>
      <xdr:rowOff>138469</xdr:rowOff>
    </xdr:to>
    <xdr:sp macro="" textlink="">
      <xdr:nvSpPr>
        <xdr:cNvPr id="7" name="TextBox 16">
          <a:extLst>
            <a:ext uri="{FF2B5EF4-FFF2-40B4-BE49-F238E27FC236}">
              <a16:creationId xmlns:a16="http://schemas.microsoft.com/office/drawing/2014/main" id="{B6A1B8F2-E51E-4D47-8B1D-6933CE9B6B77}"/>
            </a:ext>
          </a:extLst>
        </xdr:cNvPr>
        <xdr:cNvSpPr txBox="1"/>
      </xdr:nvSpPr>
      <xdr:spPr>
        <a:xfrm>
          <a:off x="5740586" y="3370102"/>
          <a:ext cx="1145367" cy="760584"/>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Montserrat" panose="00000500000000000000" pitchFamily="2" charset="0"/>
              <a:cs typeface="Arial" panose="020B0604020202020204" pitchFamily="34" charset="0"/>
            </a:rPr>
            <a:t>Stage 4</a:t>
          </a:r>
        </a:p>
        <a:p>
          <a:r>
            <a:rPr lang="en-GB" sz="1100">
              <a:latin typeface="Montserrat" panose="00000500000000000000" pitchFamily="2" charset="0"/>
              <a:cs typeface="Arial" panose="020B0604020202020204" pitchFamily="34" charset="0"/>
            </a:rPr>
            <a:t>Nutrient  budget calculation</a:t>
          </a:r>
        </a:p>
      </xdr:txBody>
    </xdr:sp>
    <xdr:clientData/>
  </xdr:twoCellAnchor>
  <xdr:twoCellAnchor editAs="oneCell">
    <xdr:from>
      <xdr:col>1</xdr:col>
      <xdr:colOff>605208</xdr:colOff>
      <xdr:row>9</xdr:row>
      <xdr:rowOff>26194</xdr:rowOff>
    </xdr:from>
    <xdr:to>
      <xdr:col>2</xdr:col>
      <xdr:colOff>284120</xdr:colOff>
      <xdr:row>14</xdr:row>
      <xdr:rowOff>83488</xdr:rowOff>
    </xdr:to>
    <xdr:pic>
      <xdr:nvPicPr>
        <xdr:cNvPr id="14" name="Picture 13">
          <a:hlinkClick xmlns:r="http://schemas.openxmlformats.org/officeDocument/2006/relationships" r:id="rId1"/>
          <a:extLst>
            <a:ext uri="{FF2B5EF4-FFF2-40B4-BE49-F238E27FC236}">
              <a16:creationId xmlns:a16="http://schemas.microsoft.com/office/drawing/2014/main" id="{BEB3ED83-20BC-472E-A867-1BCFBB64F9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95833" y="2188369"/>
          <a:ext cx="1285876" cy="1012969"/>
        </a:xfrm>
        <a:prstGeom prst="rect">
          <a:avLst/>
        </a:prstGeom>
      </xdr:spPr>
    </xdr:pic>
    <xdr:clientData/>
  </xdr:twoCellAnchor>
  <xdr:twoCellAnchor editAs="oneCell">
    <xdr:from>
      <xdr:col>4</xdr:col>
      <xdr:colOff>307826</xdr:colOff>
      <xdr:row>9</xdr:row>
      <xdr:rowOff>23794</xdr:rowOff>
    </xdr:from>
    <xdr:to>
      <xdr:col>6</xdr:col>
      <xdr:colOff>381147</xdr:colOff>
      <xdr:row>14</xdr:row>
      <xdr:rowOff>87506</xdr:rowOff>
    </xdr:to>
    <xdr:pic>
      <xdr:nvPicPr>
        <xdr:cNvPr id="15" name="Picture 14">
          <a:hlinkClick xmlns:r="http://schemas.openxmlformats.org/officeDocument/2006/relationships" r:id="rId3"/>
          <a:extLst>
            <a:ext uri="{FF2B5EF4-FFF2-40B4-BE49-F238E27FC236}">
              <a16:creationId xmlns:a16="http://schemas.microsoft.com/office/drawing/2014/main" id="{E6806DAA-150C-4A01-9DDF-F5E1A5A995A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194026" y="2185969"/>
          <a:ext cx="1292520" cy="1019387"/>
        </a:xfrm>
        <a:prstGeom prst="rect">
          <a:avLst/>
        </a:prstGeom>
      </xdr:spPr>
    </xdr:pic>
    <xdr:clientData/>
  </xdr:twoCellAnchor>
  <xdr:twoCellAnchor editAs="oneCell">
    <xdr:from>
      <xdr:col>2</xdr:col>
      <xdr:colOff>325411</xdr:colOff>
      <xdr:row>8</xdr:row>
      <xdr:rowOff>92868</xdr:rowOff>
    </xdr:from>
    <xdr:to>
      <xdr:col>4</xdr:col>
      <xdr:colOff>397795</xdr:colOff>
      <xdr:row>13</xdr:row>
      <xdr:rowOff>162732</xdr:rowOff>
    </xdr:to>
    <xdr:pic>
      <xdr:nvPicPr>
        <xdr:cNvPr id="16" name="Picture 15">
          <a:hlinkClick xmlns:r="http://schemas.openxmlformats.org/officeDocument/2006/relationships" r:id="rId5"/>
          <a:extLst>
            <a:ext uri="{FF2B5EF4-FFF2-40B4-BE49-F238E27FC236}">
              <a16:creationId xmlns:a16="http://schemas.microsoft.com/office/drawing/2014/main" id="{6E19CD6C-114E-43FB-93C5-43E689F7EE2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992411" y="2064543"/>
          <a:ext cx="1291585" cy="1019189"/>
        </a:xfrm>
        <a:prstGeom prst="rect">
          <a:avLst/>
        </a:prstGeom>
      </xdr:spPr>
    </xdr:pic>
    <xdr:clientData/>
  </xdr:twoCellAnchor>
  <xdr:twoCellAnchor editAs="oneCell">
    <xdr:from>
      <xdr:col>6</xdr:col>
      <xdr:colOff>291301</xdr:colOff>
      <xdr:row>8</xdr:row>
      <xdr:rowOff>92868</xdr:rowOff>
    </xdr:from>
    <xdr:to>
      <xdr:col>8</xdr:col>
      <xdr:colOff>369996</xdr:colOff>
      <xdr:row>13</xdr:row>
      <xdr:rowOff>160012</xdr:rowOff>
    </xdr:to>
    <xdr:pic>
      <xdr:nvPicPr>
        <xdr:cNvPr id="17" name="Picture 16">
          <a:hlinkClick xmlns:r="http://schemas.openxmlformats.org/officeDocument/2006/relationships" r:id="rId7"/>
          <a:extLst>
            <a:ext uri="{FF2B5EF4-FFF2-40B4-BE49-F238E27FC236}">
              <a16:creationId xmlns:a16="http://schemas.microsoft.com/office/drawing/2014/main" id="{E7BA4DCC-80FA-448E-BAB6-0B4A5821DCE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396701" y="2064543"/>
          <a:ext cx="1294720" cy="1022819"/>
        </a:xfrm>
        <a:prstGeom prst="rect">
          <a:avLst/>
        </a:prstGeom>
      </xdr:spPr>
    </xdr:pic>
    <xdr:clientData/>
  </xdr:twoCellAnchor>
  <xdr:twoCellAnchor editAs="oneCell">
    <xdr:from>
      <xdr:col>0</xdr:col>
      <xdr:colOff>0</xdr:colOff>
      <xdr:row>0</xdr:row>
      <xdr:rowOff>0</xdr:rowOff>
    </xdr:from>
    <xdr:to>
      <xdr:col>1</xdr:col>
      <xdr:colOff>655894</xdr:colOff>
      <xdr:row>3</xdr:row>
      <xdr:rowOff>188768</xdr:rowOff>
    </xdr:to>
    <xdr:pic>
      <xdr:nvPicPr>
        <xdr:cNvPr id="18" name="Picture 17">
          <a:extLst>
            <a:ext uri="{FF2B5EF4-FFF2-40B4-BE49-F238E27FC236}">
              <a16:creationId xmlns:a16="http://schemas.microsoft.com/office/drawing/2014/main" id="{D7AF0A9D-B22C-41C9-8DE1-6C2652E39C6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1843344" cy="845993"/>
        </a:xfrm>
        <a:prstGeom prst="rect">
          <a:avLst/>
        </a:prstGeom>
      </xdr:spPr>
    </xdr:pic>
    <xdr:clientData/>
  </xdr:twoCellAnchor>
  <xdr:twoCellAnchor editAs="oneCell">
    <xdr:from>
      <xdr:col>0</xdr:col>
      <xdr:colOff>1163431</xdr:colOff>
      <xdr:row>19</xdr:row>
      <xdr:rowOff>697397</xdr:rowOff>
    </xdr:from>
    <xdr:to>
      <xdr:col>9</xdr:col>
      <xdr:colOff>235917</xdr:colOff>
      <xdr:row>26</xdr:row>
      <xdr:rowOff>59406</xdr:rowOff>
    </xdr:to>
    <xdr:pic>
      <xdr:nvPicPr>
        <xdr:cNvPr id="11" name="Picture 10">
          <a:extLst>
            <a:ext uri="{FF2B5EF4-FFF2-40B4-BE49-F238E27FC236}">
              <a16:creationId xmlns:a16="http://schemas.microsoft.com/office/drawing/2014/main" id="{93F7E26F-42F0-4762-8FEC-DFB8F155046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63431" y="4871832"/>
          <a:ext cx="6463748" cy="1399531"/>
        </a:xfrm>
        <a:prstGeom prst="rect">
          <a:avLst/>
        </a:prstGeom>
      </xdr:spPr>
    </xdr:pic>
    <xdr:clientData/>
  </xdr:twoCellAnchor>
  <xdr:twoCellAnchor editAs="oneCell">
    <xdr:from>
      <xdr:col>1</xdr:col>
      <xdr:colOff>1225825</xdr:colOff>
      <xdr:row>33</xdr:row>
      <xdr:rowOff>107675</xdr:rowOff>
    </xdr:from>
    <xdr:to>
      <xdr:col>7</xdr:col>
      <xdr:colOff>438979</xdr:colOff>
      <xdr:row>40</xdr:row>
      <xdr:rowOff>195232</xdr:rowOff>
    </xdr:to>
    <xdr:pic>
      <xdr:nvPicPr>
        <xdr:cNvPr id="9" name="Picture 8">
          <a:extLst>
            <a:ext uri="{FF2B5EF4-FFF2-40B4-BE49-F238E27FC236}">
              <a16:creationId xmlns:a16="http://schemas.microsoft.com/office/drawing/2014/main" id="{0BA45790-B011-4CF4-9CD5-6BC1C4F0266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418521" y="7876762"/>
          <a:ext cx="3876262" cy="1479035"/>
        </a:xfrm>
        <a:prstGeom prst="rect">
          <a:avLst/>
        </a:prstGeom>
        <a:effectLst>
          <a:outerShdw blurRad="63500" sx="102000" sy="102000" algn="ctr"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786069</xdr:colOff>
      <xdr:row>4</xdr:row>
      <xdr:rowOff>7793</xdr:rowOff>
    </xdr:to>
    <xdr:pic>
      <xdr:nvPicPr>
        <xdr:cNvPr id="5" name="Picture 4">
          <a:extLst>
            <a:ext uri="{FF2B5EF4-FFF2-40B4-BE49-F238E27FC236}">
              <a16:creationId xmlns:a16="http://schemas.microsoft.com/office/drawing/2014/main" id="{03B25A07-1AD5-4392-9172-2071C9DA58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3344" cy="84599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789244</xdr:colOff>
      <xdr:row>3</xdr:row>
      <xdr:rowOff>239568</xdr:rowOff>
    </xdr:to>
    <xdr:pic>
      <xdr:nvPicPr>
        <xdr:cNvPr id="12" name="Picture 11">
          <a:extLst>
            <a:ext uri="{FF2B5EF4-FFF2-40B4-BE49-F238E27FC236}">
              <a16:creationId xmlns:a16="http://schemas.microsoft.com/office/drawing/2014/main" id="{6CE95C55-3E1C-4526-BAA4-62D8E2678A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5076" cy="8399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790976</xdr:colOff>
      <xdr:row>3</xdr:row>
      <xdr:rowOff>226099</xdr:rowOff>
    </xdr:to>
    <xdr:pic>
      <xdr:nvPicPr>
        <xdr:cNvPr id="7" name="Picture 6">
          <a:extLst>
            <a:ext uri="{FF2B5EF4-FFF2-40B4-BE49-F238E27FC236}">
              <a16:creationId xmlns:a16="http://schemas.microsoft.com/office/drawing/2014/main" id="{A7965CD1-5144-40D5-A750-BA71DD030A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5076" cy="8399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790976</xdr:colOff>
      <xdr:row>3</xdr:row>
      <xdr:rowOff>230332</xdr:rowOff>
    </xdr:to>
    <xdr:pic>
      <xdr:nvPicPr>
        <xdr:cNvPr id="8" name="Picture 7">
          <a:extLst>
            <a:ext uri="{FF2B5EF4-FFF2-40B4-BE49-F238E27FC236}">
              <a16:creationId xmlns:a16="http://schemas.microsoft.com/office/drawing/2014/main" id="{7E5B24D3-D17F-41CA-A0D6-764C4E26D3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5076" cy="83993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728919</xdr:colOff>
      <xdr:row>3</xdr:row>
      <xdr:rowOff>188768</xdr:rowOff>
    </xdr:to>
    <xdr:pic>
      <xdr:nvPicPr>
        <xdr:cNvPr id="10" name="Picture 9">
          <a:extLst>
            <a:ext uri="{FF2B5EF4-FFF2-40B4-BE49-F238E27FC236}">
              <a16:creationId xmlns:a16="http://schemas.microsoft.com/office/drawing/2014/main" id="{D8C33C59-178B-4471-AE53-764400599C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3344" cy="84599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769617</xdr:colOff>
      <xdr:row>3</xdr:row>
      <xdr:rowOff>180975</xdr:rowOff>
    </xdr:to>
    <xdr:pic>
      <xdr:nvPicPr>
        <xdr:cNvPr id="2" name="Picture 1">
          <a:extLst>
            <a:ext uri="{FF2B5EF4-FFF2-40B4-BE49-F238E27FC236}">
              <a16:creationId xmlns:a16="http://schemas.microsoft.com/office/drawing/2014/main" id="{349DF37A-C96F-4930-9B72-FA45A8BC69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5942" cy="838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792419</xdr:colOff>
      <xdr:row>4</xdr:row>
      <xdr:rowOff>17318</xdr:rowOff>
    </xdr:to>
    <xdr:pic>
      <xdr:nvPicPr>
        <xdr:cNvPr id="2" name="Picture 1">
          <a:extLst>
            <a:ext uri="{FF2B5EF4-FFF2-40B4-BE49-F238E27FC236}">
              <a16:creationId xmlns:a16="http://schemas.microsoft.com/office/drawing/2014/main" id="{C85FFC08-E507-455E-A509-71CCBAF6F1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3344" cy="845993"/>
        </a:xfrm>
        <a:prstGeom prst="rect">
          <a:avLst/>
        </a:prstGeom>
      </xdr:spPr>
    </xdr:pic>
    <xdr:clientData/>
  </xdr:twoCellAnchor>
  <xdr:twoCellAnchor editAs="oneCell">
    <xdr:from>
      <xdr:col>5</xdr:col>
      <xdr:colOff>126950</xdr:colOff>
      <xdr:row>10</xdr:row>
      <xdr:rowOff>249578</xdr:rowOff>
    </xdr:from>
    <xdr:to>
      <xdr:col>10</xdr:col>
      <xdr:colOff>627530</xdr:colOff>
      <xdr:row>11</xdr:row>
      <xdr:rowOff>99452</xdr:rowOff>
    </xdr:to>
    <xdr:pic>
      <xdr:nvPicPr>
        <xdr:cNvPr id="4" name="Picture 3">
          <a:extLst>
            <a:ext uri="{FF2B5EF4-FFF2-40B4-BE49-F238E27FC236}">
              <a16:creationId xmlns:a16="http://schemas.microsoft.com/office/drawing/2014/main" id="{15A67AC6-B282-4E0F-B25A-8590FD900A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84700" y="13203578"/>
          <a:ext cx="3548580" cy="2421624"/>
        </a:xfrm>
        <a:prstGeom prst="rect">
          <a:avLst/>
        </a:prstGeom>
        <a:effectLst>
          <a:outerShdw blurRad="63500" sx="102000" sy="102000" algn="ctr" rotWithShape="0">
            <a:prstClr val="black">
              <a:alpha val="40000"/>
            </a:prstClr>
          </a:outerShdw>
        </a:effectLst>
      </xdr:spPr>
    </xdr:pic>
    <xdr:clientData/>
  </xdr:twoCellAnchor>
  <xdr:twoCellAnchor editAs="oneCell">
    <xdr:from>
      <xdr:col>5</xdr:col>
      <xdr:colOff>104604</xdr:colOff>
      <xdr:row>8</xdr:row>
      <xdr:rowOff>920301</xdr:rowOff>
    </xdr:from>
    <xdr:to>
      <xdr:col>10</xdr:col>
      <xdr:colOff>627530</xdr:colOff>
      <xdr:row>9</xdr:row>
      <xdr:rowOff>2117897</xdr:rowOff>
    </xdr:to>
    <xdr:pic>
      <xdr:nvPicPr>
        <xdr:cNvPr id="6" name="Picture 5">
          <a:extLst>
            <a:ext uri="{FF2B5EF4-FFF2-40B4-BE49-F238E27FC236}">
              <a16:creationId xmlns:a16="http://schemas.microsoft.com/office/drawing/2014/main" id="{8DB96267-46BF-413B-BD8A-FE0C9116935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56751" y="9997066"/>
          <a:ext cx="3548514" cy="2689099"/>
        </a:xfrm>
        <a:prstGeom prst="rect">
          <a:avLst/>
        </a:prstGeom>
        <a:ln>
          <a:noFill/>
        </a:ln>
        <a:effectLst>
          <a:outerShdw blurRad="63500" sx="102000" sy="102000" algn="ctr" rotWithShape="0">
            <a:prstClr val="black">
              <a:alpha val="40000"/>
            </a:prstClr>
          </a:outerShdw>
        </a:effectLst>
      </xdr:spPr>
    </xdr:pic>
    <xdr:clientData/>
  </xdr:twoCellAnchor>
  <xdr:twoCellAnchor editAs="oneCell">
    <xdr:from>
      <xdr:col>5</xdr:col>
      <xdr:colOff>129928</xdr:colOff>
      <xdr:row>11</xdr:row>
      <xdr:rowOff>442754</xdr:rowOff>
    </xdr:from>
    <xdr:to>
      <xdr:col>10</xdr:col>
      <xdr:colOff>628650</xdr:colOff>
      <xdr:row>12</xdr:row>
      <xdr:rowOff>1451093</xdr:rowOff>
    </xdr:to>
    <xdr:pic>
      <xdr:nvPicPr>
        <xdr:cNvPr id="9" name="Picture 8">
          <a:extLst>
            <a:ext uri="{FF2B5EF4-FFF2-40B4-BE49-F238E27FC236}">
              <a16:creationId xmlns:a16="http://schemas.microsoft.com/office/drawing/2014/main" id="{31ED123B-6334-44F6-8FA6-10A5ED92368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87678" y="15968504"/>
          <a:ext cx="3546722" cy="2665689"/>
        </a:xfrm>
        <a:prstGeom prst="rect">
          <a:avLst/>
        </a:prstGeom>
        <a:effectLst>
          <a:outerShdw blurRad="63500" sx="102000" sy="102000" algn="ctr" rotWithShape="0">
            <a:prstClr val="black">
              <a:alpha val="40000"/>
            </a:prstClr>
          </a:outerShdw>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769617</xdr:colOff>
      <xdr:row>3</xdr:row>
      <xdr:rowOff>180975</xdr:rowOff>
    </xdr:to>
    <xdr:pic>
      <xdr:nvPicPr>
        <xdr:cNvPr id="4" name="Picture 3">
          <a:extLst>
            <a:ext uri="{FF2B5EF4-FFF2-40B4-BE49-F238E27FC236}">
              <a16:creationId xmlns:a16="http://schemas.microsoft.com/office/drawing/2014/main" id="{5A10D74B-4588-4E72-941E-82CD4C2E6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45942" cy="838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nrfa.ceh.ac.uk/data/station/spatial/60010" TargetMode="External"/><Relationship Id="rId1" Type="http://schemas.openxmlformats.org/officeDocument/2006/relationships/hyperlink" Target="http://www.landis.org.uk/soilscapes/"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sheetPr>
    <pageSetUpPr fitToPage="1"/>
  </sheetPr>
  <dimension ref="A1:AD10"/>
  <sheetViews>
    <sheetView showGridLines="0" showRowColHeaders="0" zoomScale="115" zoomScaleNormal="115" workbookViewId="0">
      <selection activeCell="B2" sqref="B2"/>
    </sheetView>
  </sheetViews>
  <sheetFormatPr defaultColWidth="5.7109375" defaultRowHeight="28.5" customHeight="1" x14ac:dyDescent="0.25"/>
  <cols>
    <col min="1" max="10" width="5.7109375" style="44"/>
    <col min="11" max="11" width="5.7109375" style="44" customWidth="1"/>
    <col min="12" max="16" width="5.7109375" style="44"/>
    <col min="17" max="17" width="2.5703125" style="44" customWidth="1"/>
    <col min="18" max="18" width="1.7109375" style="44" customWidth="1"/>
    <col min="19" max="29" width="5.7109375" style="44"/>
    <col min="30" max="30" width="11.28515625" style="44" customWidth="1"/>
    <col min="31" max="16384" width="5.7109375" style="44"/>
  </cols>
  <sheetData>
    <row r="1" spans="1:30" ht="28.5" customHeight="1" thickBot="1" x14ac:dyDescent="0.3"/>
    <row r="2" spans="1:30" ht="28.5" customHeight="1" x14ac:dyDescent="0.25">
      <c r="A2" s="109"/>
      <c r="B2" s="46"/>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8"/>
    </row>
    <row r="3" spans="1:30" ht="28.5" customHeight="1" x14ac:dyDescent="0.25">
      <c r="A3" s="109"/>
      <c r="B3" s="49"/>
      <c r="C3" s="49"/>
      <c r="D3" s="49"/>
      <c r="E3" s="49"/>
      <c r="F3" s="49"/>
      <c r="G3" s="49"/>
      <c r="H3" s="49"/>
      <c r="I3" s="49"/>
      <c r="J3" s="49"/>
      <c r="K3" s="49"/>
      <c r="L3" s="49"/>
      <c r="M3" s="49"/>
      <c r="N3" s="49"/>
      <c r="O3" s="49"/>
      <c r="P3" s="49"/>
      <c r="Q3" s="49"/>
      <c r="R3" s="49"/>
      <c r="S3" s="49"/>
      <c r="T3" s="49"/>
      <c r="U3" s="1"/>
      <c r="V3" s="49"/>
      <c r="W3" s="49"/>
      <c r="X3" s="49"/>
      <c r="Y3" s="49"/>
      <c r="Z3" s="49"/>
      <c r="AA3" s="49"/>
      <c r="AB3" s="49"/>
      <c r="AC3" s="49"/>
      <c r="AD3" s="50"/>
    </row>
    <row r="4" spans="1:30" ht="28.5" customHeight="1" x14ac:dyDescent="0.25">
      <c r="A4" s="10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50"/>
    </row>
    <row r="5" spans="1:30" ht="28.5" customHeight="1" x14ac:dyDescent="0.25">
      <c r="A5" s="10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50"/>
    </row>
    <row r="6" spans="1:30" ht="105" customHeight="1" x14ac:dyDescent="0.25">
      <c r="A6" s="109"/>
      <c r="B6" s="49"/>
      <c r="C6" s="142" t="s">
        <v>157</v>
      </c>
      <c r="D6" s="142"/>
      <c r="E6" s="142"/>
      <c r="F6" s="142"/>
      <c r="G6" s="142"/>
      <c r="H6" s="142"/>
      <c r="I6" s="142"/>
      <c r="J6" s="142"/>
      <c r="K6" s="142"/>
      <c r="L6" s="142"/>
      <c r="M6" s="142"/>
      <c r="N6" s="142"/>
      <c r="O6" s="142"/>
      <c r="P6" s="142"/>
      <c r="Q6" s="142"/>
      <c r="R6" s="49"/>
      <c r="S6" s="49"/>
      <c r="T6" s="49"/>
      <c r="U6" s="49"/>
      <c r="V6" s="49"/>
      <c r="W6" s="49"/>
      <c r="X6" s="49"/>
      <c r="Y6" s="49"/>
      <c r="Z6" s="49"/>
      <c r="AA6" s="49"/>
      <c r="AB6" s="49"/>
      <c r="AC6" s="49"/>
      <c r="AD6" s="50"/>
    </row>
    <row r="7" spans="1:30" ht="73.5" customHeight="1" x14ac:dyDescent="0.45">
      <c r="A7" s="109"/>
      <c r="B7" s="49"/>
      <c r="C7" s="49"/>
      <c r="D7" s="143" t="s">
        <v>158</v>
      </c>
      <c r="E7" s="143"/>
      <c r="F7" s="143"/>
      <c r="G7" s="143"/>
      <c r="H7" s="143"/>
      <c r="I7" s="143"/>
      <c r="J7" s="143"/>
      <c r="K7" s="143"/>
      <c r="L7" s="143"/>
      <c r="M7" s="143"/>
      <c r="N7" s="143"/>
      <c r="O7" s="143"/>
      <c r="P7" s="43"/>
      <c r="Q7" s="43"/>
      <c r="R7" s="51"/>
      <c r="S7" s="51"/>
      <c r="T7" s="51"/>
      <c r="U7" s="51"/>
      <c r="V7" s="51"/>
      <c r="W7" s="51"/>
      <c r="X7" s="49"/>
      <c r="Y7" s="49"/>
      <c r="Z7" s="49"/>
      <c r="AA7" s="49"/>
      <c r="AB7" s="49"/>
      <c r="AC7" s="49"/>
      <c r="AD7" s="50"/>
    </row>
    <row r="8" spans="1:30" ht="26.25" customHeight="1" thickBot="1" x14ac:dyDescent="0.3">
      <c r="A8" s="109"/>
      <c r="B8" s="49"/>
      <c r="C8" s="52"/>
      <c r="D8" s="52"/>
      <c r="E8" s="52"/>
      <c r="F8" s="53"/>
      <c r="G8" s="53"/>
      <c r="H8" s="53"/>
      <c r="I8" s="53"/>
      <c r="J8" s="53"/>
      <c r="K8" s="53"/>
      <c r="L8" s="53"/>
      <c r="M8" s="53"/>
      <c r="N8" s="52"/>
      <c r="O8" s="53"/>
      <c r="P8" s="53"/>
      <c r="Q8" s="53"/>
      <c r="R8" s="53"/>
      <c r="S8" s="53"/>
      <c r="T8" s="53"/>
      <c r="U8" s="53"/>
      <c r="V8" s="53"/>
      <c r="W8" s="53"/>
      <c r="X8" s="52"/>
      <c r="Y8" s="52"/>
      <c r="Z8" s="52"/>
      <c r="AA8" s="52"/>
      <c r="AB8" s="52"/>
      <c r="AC8" s="52"/>
      <c r="AD8" s="54"/>
    </row>
    <row r="9" spans="1:30" ht="28.5" customHeight="1" x14ac:dyDescent="0.25">
      <c r="B9" s="108"/>
      <c r="F9" s="45"/>
      <c r="G9" s="45"/>
      <c r="H9" s="45"/>
      <c r="I9" s="45"/>
      <c r="J9" s="45"/>
      <c r="K9" s="45"/>
      <c r="L9" s="45"/>
      <c r="M9" s="45"/>
      <c r="N9" s="45"/>
      <c r="O9" s="45"/>
      <c r="P9" s="45"/>
      <c r="Q9" s="45"/>
      <c r="R9" s="45"/>
      <c r="S9" s="45"/>
      <c r="T9" s="45"/>
      <c r="U9" s="45"/>
      <c r="V9" s="45"/>
      <c r="W9" s="45"/>
    </row>
    <row r="10" spans="1:30" ht="28.5" customHeight="1" x14ac:dyDescent="0.25">
      <c r="F10" s="45"/>
      <c r="G10" s="45"/>
      <c r="H10" s="45"/>
      <c r="I10" s="45"/>
      <c r="J10" s="45"/>
      <c r="K10" s="45"/>
      <c r="L10" s="45"/>
      <c r="M10" s="45"/>
      <c r="N10" s="45"/>
      <c r="O10" s="45"/>
      <c r="P10" s="45"/>
      <c r="Q10" s="45"/>
      <c r="R10" s="45"/>
      <c r="S10" s="45"/>
      <c r="T10" s="45"/>
      <c r="U10" s="45"/>
      <c r="V10" s="45"/>
      <c r="W10" s="45"/>
    </row>
  </sheetData>
  <sheetProtection algorithmName="SHA-512" hashValue="jz29AzKYsgH2Ur4sKHdAjp5NermXa869BVe6BEPe60CFDlrsumzt151i3sQ8SpKO4LGkTiAgpN7yAdYXKprqpQ==" saltValue="rcoypiAXMjhCbFm/SE0O/A==" spinCount="100000" sheet="1" objects="1" scenarios="1" selectLockedCells="1" selectUnlockedCells="1"/>
  <mergeCells count="2">
    <mergeCell ref="C6:Q6"/>
    <mergeCell ref="D7:O7"/>
  </mergeCells>
  <pageMargins left="0.7" right="0.7" top="0.75" bottom="0.75" header="0.3" footer="0.3"/>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89C8-EFBC-433A-8DD6-9B3E70804774}">
  <dimension ref="A1:O13"/>
  <sheetViews>
    <sheetView showGridLines="0" showRowColHeaders="0" zoomScale="115" zoomScaleNormal="115" workbookViewId="0">
      <selection activeCell="D22" sqref="D22"/>
    </sheetView>
  </sheetViews>
  <sheetFormatPr defaultColWidth="9.140625" defaultRowHeight="15" x14ac:dyDescent="0.25"/>
  <cols>
    <col min="1" max="1" width="15.7109375" style="2" customWidth="1"/>
    <col min="2" max="2" width="29.7109375" style="2" customWidth="1"/>
    <col min="3" max="10" width="9.140625" style="2"/>
    <col min="11" max="11" width="5.42578125" style="2" customWidth="1"/>
    <col min="12" max="12" width="2.28515625" style="2" customWidth="1"/>
    <col min="13" max="16384" width="9.140625" style="2"/>
  </cols>
  <sheetData>
    <row r="1" spans="1:15" s="24" customFormat="1" ht="15" customHeight="1" x14ac:dyDescent="0.25">
      <c r="A1" s="146"/>
      <c r="C1" s="149" t="s">
        <v>78</v>
      </c>
      <c r="D1" s="149"/>
      <c r="E1" s="149"/>
      <c r="F1" s="149"/>
      <c r="G1" s="149"/>
      <c r="H1" s="149"/>
      <c r="I1" s="149"/>
      <c r="J1" s="149"/>
      <c r="K1" s="149"/>
      <c r="L1" s="149"/>
      <c r="M1" s="149"/>
      <c r="N1" s="149"/>
    </row>
    <row r="2" spans="1:15" s="24" customFormat="1" ht="15" customHeight="1" x14ac:dyDescent="0.25">
      <c r="A2" s="146"/>
      <c r="B2" s="25"/>
      <c r="C2" s="149"/>
      <c r="D2" s="149"/>
      <c r="E2" s="149"/>
      <c r="F2" s="149"/>
      <c r="G2" s="149"/>
      <c r="H2" s="149"/>
      <c r="I2" s="149"/>
      <c r="J2" s="149"/>
      <c r="K2" s="149"/>
      <c r="L2" s="149"/>
      <c r="M2" s="149"/>
      <c r="N2" s="149"/>
    </row>
    <row r="3" spans="1:15" s="24" customFormat="1" ht="18" customHeight="1" x14ac:dyDescent="0.25">
      <c r="A3" s="146"/>
      <c r="B3" s="25"/>
      <c r="C3" s="149"/>
      <c r="D3" s="149"/>
      <c r="E3" s="149"/>
      <c r="F3" s="149"/>
      <c r="G3" s="149"/>
      <c r="H3" s="149"/>
      <c r="I3" s="149"/>
      <c r="J3" s="149"/>
      <c r="K3" s="149"/>
      <c r="L3" s="149"/>
      <c r="M3" s="149"/>
      <c r="N3" s="149"/>
    </row>
    <row r="4" spans="1:15" s="24" customFormat="1" ht="17.25" customHeight="1" x14ac:dyDescent="0.25">
      <c r="A4" s="146"/>
      <c r="B4" s="25"/>
      <c r="C4" s="149"/>
      <c r="D4" s="149"/>
      <c r="E4" s="149"/>
      <c r="F4" s="149"/>
      <c r="G4" s="149"/>
      <c r="H4" s="149"/>
      <c r="I4" s="149"/>
      <c r="J4" s="149"/>
      <c r="K4" s="149"/>
      <c r="L4" s="149"/>
      <c r="M4" s="149"/>
      <c r="N4" s="149"/>
    </row>
    <row r="5" spans="1:15" s="23" customFormat="1" ht="29.25" customHeight="1" x14ac:dyDescent="0.25">
      <c r="A5" s="71" t="s">
        <v>73</v>
      </c>
      <c r="B5" s="147"/>
      <c r="C5" s="147"/>
      <c r="G5" s="147"/>
      <c r="H5" s="147"/>
      <c r="I5" s="147"/>
    </row>
    <row r="7" spans="1:15" ht="70.5" customHeight="1" x14ac:dyDescent="0.3">
      <c r="B7" s="148" t="s">
        <v>77</v>
      </c>
      <c r="C7" s="148"/>
      <c r="D7" s="148"/>
      <c r="E7" s="148"/>
      <c r="F7" s="148"/>
      <c r="G7" s="148"/>
      <c r="H7" s="148"/>
      <c r="I7" s="148"/>
      <c r="J7" s="148"/>
      <c r="K7" s="148"/>
      <c r="L7" s="1"/>
      <c r="O7" s="55"/>
    </row>
    <row r="8" spans="1:15" ht="60" customHeight="1" x14ac:dyDescent="0.25">
      <c r="B8" s="144" t="s">
        <v>186</v>
      </c>
      <c r="C8" s="144"/>
      <c r="D8" s="144"/>
      <c r="E8" s="144"/>
      <c r="F8" s="144"/>
      <c r="G8" s="144"/>
      <c r="H8" s="144"/>
      <c r="I8" s="144"/>
      <c r="J8" s="144"/>
      <c r="K8" s="144"/>
      <c r="L8" s="1"/>
    </row>
    <row r="9" spans="1:15" ht="330" customHeight="1" x14ac:dyDescent="0.25">
      <c r="B9" s="72"/>
      <c r="C9" s="73"/>
      <c r="D9" s="73"/>
      <c r="E9" s="73"/>
      <c r="F9" s="73"/>
      <c r="G9" s="73"/>
      <c r="H9" s="73"/>
      <c r="I9" s="73"/>
      <c r="J9" s="73"/>
      <c r="K9" s="73"/>
      <c r="L9" s="1"/>
    </row>
    <row r="10" spans="1:15" ht="57.75" customHeight="1" x14ac:dyDescent="0.25">
      <c r="B10" s="144" t="s">
        <v>187</v>
      </c>
      <c r="C10" s="144"/>
      <c r="D10" s="144"/>
      <c r="E10" s="144"/>
      <c r="F10" s="144"/>
      <c r="G10" s="144"/>
      <c r="H10" s="144"/>
      <c r="I10" s="144"/>
      <c r="J10" s="144"/>
      <c r="K10" s="144"/>
      <c r="L10" s="1"/>
    </row>
    <row r="11" spans="1:15" ht="64.5" customHeight="1" x14ac:dyDescent="0.25">
      <c r="B11" s="144" t="s">
        <v>188</v>
      </c>
      <c r="C11" s="144"/>
      <c r="D11" s="144"/>
      <c r="E11" s="144"/>
      <c r="F11" s="144"/>
      <c r="G11" s="144"/>
      <c r="H11" s="144"/>
      <c r="I11" s="144"/>
      <c r="J11" s="144"/>
      <c r="K11" s="144"/>
      <c r="L11" s="1"/>
    </row>
    <row r="12" spans="1:15" ht="97.5" customHeight="1" x14ac:dyDescent="0.25">
      <c r="B12" s="144" t="s">
        <v>189</v>
      </c>
      <c r="C12" s="144"/>
      <c r="D12" s="144"/>
      <c r="E12" s="144"/>
      <c r="F12" s="144"/>
      <c r="G12" s="144"/>
      <c r="H12" s="144"/>
      <c r="I12" s="144"/>
      <c r="J12" s="144"/>
      <c r="K12" s="144"/>
      <c r="L12" s="1"/>
    </row>
    <row r="13" spans="1:15" ht="84.75" customHeight="1" x14ac:dyDescent="0.25">
      <c r="B13" s="145" t="s">
        <v>190</v>
      </c>
      <c r="C13" s="145"/>
      <c r="D13" s="145"/>
      <c r="E13" s="145"/>
      <c r="F13" s="145"/>
      <c r="G13" s="145"/>
      <c r="H13" s="145"/>
      <c r="I13" s="145"/>
      <c r="J13" s="145"/>
      <c r="K13" s="145"/>
      <c r="L13" s="1"/>
    </row>
  </sheetData>
  <sheetProtection algorithmName="SHA-512" hashValue="b4/3Jyc1Dk/uAA0Mvp2/fa84dO/dhkdS9LywmlhFL9dvyPo4+BVJUKSIVyszAEKebl3PWEoJpKsih8k2KzZovQ==" saltValue="dqGVUPeaJR3rwoWDo7JacQ==" spinCount="100000" sheet="1" objects="1" scenarios="1" selectLockedCells="1" selectUnlockedCells="1"/>
  <mergeCells count="10">
    <mergeCell ref="B8:K8"/>
    <mergeCell ref="B10:K10"/>
    <mergeCell ref="B11:K11"/>
    <mergeCell ref="B13:K13"/>
    <mergeCell ref="A1:A4"/>
    <mergeCell ref="B5:C5"/>
    <mergeCell ref="G5:I5"/>
    <mergeCell ref="B7:K7"/>
    <mergeCell ref="B12:K12"/>
    <mergeCell ref="C1:N4"/>
  </mergeCells>
  <hyperlinks>
    <hyperlink ref="A5" location="Instructions!A1" display="Instructions" xr:uid="{45CA1C37-F7FF-42C7-B2DC-55EE53984341}"/>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1:S83"/>
  <sheetViews>
    <sheetView showRowColHeaders="0" zoomScale="115" zoomScaleNormal="115" workbookViewId="0">
      <selection activeCell="C64" sqref="C64:J64"/>
    </sheetView>
  </sheetViews>
  <sheetFormatPr defaultColWidth="9.140625" defaultRowHeight="15" x14ac:dyDescent="0.25"/>
  <cols>
    <col min="1" max="1" width="17.85546875" style="2" customWidth="1"/>
    <col min="2" max="2" width="24" style="2" customWidth="1"/>
    <col min="3" max="9" width="9.140625" style="2"/>
    <col min="10" max="10" width="8.140625" style="2" customWidth="1"/>
    <col min="11" max="11" width="2.28515625" style="2" customWidth="1"/>
    <col min="12" max="16384" width="9.140625" style="2"/>
  </cols>
  <sheetData>
    <row r="1" spans="1:17" s="24" customFormat="1" ht="17.45" customHeight="1" x14ac:dyDescent="0.25">
      <c r="A1" s="146"/>
      <c r="C1" s="153" t="s">
        <v>73</v>
      </c>
      <c r="D1" s="153"/>
      <c r="E1" s="153"/>
      <c r="F1" s="153"/>
      <c r="G1" s="153"/>
      <c r="H1" s="153"/>
      <c r="I1" s="153"/>
      <c r="J1" s="153"/>
      <c r="K1" s="153"/>
      <c r="L1" s="153"/>
      <c r="M1" s="153"/>
      <c r="N1" s="153"/>
      <c r="O1" s="153"/>
      <c r="P1" s="153"/>
      <c r="Q1" s="153"/>
    </row>
    <row r="2" spans="1:17" s="24" customFormat="1" ht="17.45" customHeight="1" x14ac:dyDescent="0.25">
      <c r="A2" s="146"/>
      <c r="B2" s="25"/>
      <c r="C2" s="153"/>
      <c r="D2" s="153"/>
      <c r="E2" s="153"/>
      <c r="F2" s="153"/>
      <c r="G2" s="153"/>
      <c r="H2" s="153"/>
      <c r="I2" s="153"/>
      <c r="J2" s="153"/>
      <c r="K2" s="153"/>
      <c r="L2" s="153"/>
      <c r="M2" s="153"/>
      <c r="N2" s="153"/>
      <c r="O2" s="153"/>
      <c r="P2" s="153"/>
      <c r="Q2" s="153"/>
    </row>
    <row r="3" spans="1:17" s="24" customFormat="1" ht="17.45" customHeight="1" x14ac:dyDescent="0.25">
      <c r="A3" s="146"/>
      <c r="B3" s="25"/>
      <c r="C3" s="153"/>
      <c r="D3" s="153"/>
      <c r="E3" s="153"/>
      <c r="F3" s="153"/>
      <c r="G3" s="153"/>
      <c r="H3" s="153"/>
      <c r="I3" s="153"/>
      <c r="J3" s="153"/>
      <c r="K3" s="153"/>
      <c r="L3" s="153"/>
      <c r="M3" s="153"/>
      <c r="N3" s="153"/>
      <c r="O3" s="153"/>
      <c r="P3" s="153"/>
      <c r="Q3" s="153"/>
    </row>
    <row r="4" spans="1:17" s="24" customFormat="1" ht="15.75" customHeight="1" x14ac:dyDescent="0.25">
      <c r="A4" s="146"/>
      <c r="B4" s="25"/>
      <c r="C4" s="153"/>
      <c r="D4" s="153"/>
      <c r="E4" s="153"/>
      <c r="F4" s="153"/>
      <c r="G4" s="153"/>
      <c r="H4" s="153"/>
      <c r="I4" s="153"/>
      <c r="J4" s="153"/>
      <c r="K4" s="153"/>
      <c r="L4" s="153"/>
      <c r="M4" s="153"/>
      <c r="N4" s="153"/>
      <c r="O4" s="153"/>
      <c r="P4" s="153"/>
      <c r="Q4" s="153"/>
    </row>
    <row r="5" spans="1:17" s="23" customFormat="1" ht="29.25" customHeight="1" x14ac:dyDescent="0.25">
      <c r="A5" s="26"/>
      <c r="B5" s="147"/>
      <c r="C5" s="147"/>
    </row>
    <row r="7" spans="1:17" ht="21.75" customHeight="1" x14ac:dyDescent="0.35">
      <c r="B7" s="74" t="s">
        <v>126</v>
      </c>
      <c r="C7" s="1"/>
      <c r="D7" s="1"/>
      <c r="E7" s="1"/>
      <c r="F7" s="1"/>
      <c r="G7" s="1"/>
      <c r="H7" s="1"/>
      <c r="I7" s="1"/>
      <c r="J7" s="1"/>
      <c r="K7" s="1"/>
    </row>
    <row r="8" spans="1:17" ht="39" customHeight="1" x14ac:dyDescent="0.25">
      <c r="B8" s="144" t="s">
        <v>200</v>
      </c>
      <c r="C8" s="144"/>
      <c r="D8" s="144"/>
      <c r="E8" s="144"/>
      <c r="F8" s="144"/>
      <c r="G8" s="144"/>
      <c r="H8" s="144"/>
      <c r="I8" s="144"/>
      <c r="J8" s="144"/>
      <c r="K8" s="1"/>
    </row>
    <row r="9" spans="1:17" x14ac:dyDescent="0.25">
      <c r="B9" s="1"/>
      <c r="C9" s="1"/>
      <c r="D9" s="1"/>
      <c r="E9" s="1"/>
      <c r="F9" s="1"/>
      <c r="G9" s="1"/>
      <c r="H9" s="1"/>
      <c r="I9" s="1"/>
      <c r="J9" s="1"/>
      <c r="K9" s="1"/>
    </row>
    <row r="10" spans="1:17" x14ac:dyDescent="0.25">
      <c r="B10" s="1"/>
      <c r="C10" s="1"/>
      <c r="D10" s="1"/>
      <c r="E10" s="1"/>
      <c r="F10" s="1"/>
      <c r="G10" s="1"/>
      <c r="H10" s="1"/>
      <c r="I10" s="1"/>
      <c r="J10" s="1"/>
      <c r="K10" s="1"/>
    </row>
    <row r="11" spans="1:17" x14ac:dyDescent="0.25">
      <c r="B11" s="1"/>
      <c r="C11" s="1"/>
      <c r="D11" s="1"/>
      <c r="E11" s="1"/>
      <c r="F11" s="1"/>
      <c r="G11" s="1"/>
      <c r="H11" s="1"/>
      <c r="I11" s="1"/>
      <c r="J11" s="1"/>
      <c r="K11" s="1"/>
    </row>
    <row r="12" spans="1:17" x14ac:dyDescent="0.25">
      <c r="B12" s="1"/>
      <c r="C12" s="1"/>
      <c r="D12" s="1"/>
      <c r="E12" s="1"/>
      <c r="F12" s="1"/>
      <c r="G12" s="1"/>
      <c r="H12" s="1"/>
      <c r="I12" s="1"/>
      <c r="J12" s="1"/>
      <c r="K12" s="1"/>
    </row>
    <row r="13" spans="1:17" x14ac:dyDescent="0.25">
      <c r="B13" s="1"/>
      <c r="C13" s="1"/>
      <c r="D13" s="1"/>
      <c r="E13" s="1"/>
      <c r="F13" s="1"/>
      <c r="G13" s="1"/>
      <c r="H13" s="1"/>
      <c r="I13" s="1"/>
      <c r="J13" s="1"/>
      <c r="K13" s="1"/>
    </row>
    <row r="14" spans="1:17" x14ac:dyDescent="0.25">
      <c r="B14" s="1"/>
      <c r="C14" s="1"/>
      <c r="D14" s="1"/>
      <c r="E14" s="1"/>
      <c r="F14" s="1"/>
      <c r="G14" s="1"/>
      <c r="H14" s="1"/>
      <c r="I14" s="1"/>
      <c r="J14" s="1"/>
      <c r="K14" s="1"/>
    </row>
    <row r="15" spans="1:17" x14ac:dyDescent="0.25">
      <c r="B15" s="1"/>
      <c r="C15" s="1"/>
      <c r="D15" s="1"/>
      <c r="E15" s="1"/>
      <c r="F15" s="1"/>
      <c r="G15" s="1"/>
      <c r="H15" s="1"/>
      <c r="I15" s="1"/>
      <c r="J15" s="1"/>
      <c r="K15" s="1"/>
    </row>
    <row r="16" spans="1:17" x14ac:dyDescent="0.25">
      <c r="B16" s="1"/>
      <c r="C16" s="1"/>
      <c r="D16" s="1"/>
      <c r="E16" s="1"/>
      <c r="F16" s="1"/>
      <c r="G16" s="1"/>
      <c r="H16" s="1"/>
      <c r="I16" s="1"/>
      <c r="J16" s="1"/>
      <c r="K16" s="1"/>
    </row>
    <row r="17" spans="2:19" x14ac:dyDescent="0.25">
      <c r="B17" s="1"/>
      <c r="C17" s="1"/>
      <c r="D17" s="1"/>
      <c r="E17" s="1"/>
      <c r="F17" s="1"/>
      <c r="G17" s="1"/>
      <c r="H17" s="1"/>
      <c r="I17" s="1"/>
      <c r="J17" s="1"/>
      <c r="K17" s="1"/>
    </row>
    <row r="18" spans="2:19" x14ac:dyDescent="0.25">
      <c r="B18" s="1"/>
      <c r="C18" s="1"/>
      <c r="D18" s="1"/>
      <c r="E18" s="1"/>
      <c r="F18" s="1"/>
      <c r="G18" s="1"/>
      <c r="H18" s="1"/>
      <c r="I18" s="1"/>
      <c r="J18" s="1"/>
      <c r="K18" s="1"/>
    </row>
    <row r="19" spans="2:19" x14ac:dyDescent="0.25">
      <c r="B19" s="1"/>
      <c r="C19" s="1"/>
      <c r="D19" s="1"/>
      <c r="E19" s="1"/>
      <c r="F19" s="1"/>
      <c r="G19" s="1"/>
      <c r="H19" s="1"/>
      <c r="I19" s="1"/>
      <c r="J19" s="1"/>
      <c r="K19" s="1"/>
    </row>
    <row r="20" spans="2:19" ht="55.5" customHeight="1" x14ac:dyDescent="0.3">
      <c r="B20" s="148" t="s">
        <v>191</v>
      </c>
      <c r="C20" s="148"/>
      <c r="D20" s="148"/>
      <c r="E20" s="148"/>
      <c r="F20" s="148"/>
      <c r="G20" s="148"/>
      <c r="H20" s="148"/>
      <c r="I20" s="148"/>
      <c r="J20" s="148"/>
      <c r="K20" s="1"/>
    </row>
    <row r="21" spans="2:19" ht="29.25" customHeight="1" x14ac:dyDescent="0.25">
      <c r="B21" s="1"/>
      <c r="C21" s="1"/>
      <c r="D21" s="1"/>
      <c r="E21" s="1"/>
      <c r="F21" s="1"/>
      <c r="G21" s="1"/>
      <c r="H21" s="1"/>
      <c r="I21" s="1"/>
      <c r="J21" s="1"/>
      <c r="K21" s="1"/>
    </row>
    <row r="22" spans="2:19" x14ac:dyDescent="0.25">
      <c r="B22" s="1"/>
      <c r="C22" s="1"/>
      <c r="D22" s="1"/>
      <c r="E22" s="1"/>
      <c r="F22" s="1"/>
      <c r="G22" s="1"/>
      <c r="H22" s="1"/>
      <c r="I22" s="1"/>
      <c r="J22" s="1"/>
      <c r="K22" s="1"/>
    </row>
    <row r="23" spans="2:19" x14ac:dyDescent="0.25">
      <c r="B23" s="1"/>
      <c r="C23" s="1"/>
      <c r="D23" s="1"/>
      <c r="E23" s="1"/>
      <c r="F23" s="1"/>
      <c r="G23" s="1"/>
      <c r="H23" s="1"/>
      <c r="I23" s="1"/>
      <c r="J23" s="1"/>
      <c r="K23" s="1"/>
    </row>
    <row r="24" spans="2:19" x14ac:dyDescent="0.25">
      <c r="B24" s="1"/>
      <c r="C24" s="1"/>
      <c r="D24" s="1"/>
      <c r="E24" s="1"/>
      <c r="F24" s="1"/>
      <c r="G24" s="1"/>
      <c r="H24" s="1"/>
      <c r="I24" s="1"/>
      <c r="J24" s="1"/>
      <c r="K24" s="1"/>
    </row>
    <row r="25" spans="2:19" ht="16.5" x14ac:dyDescent="0.3">
      <c r="B25" s="1"/>
      <c r="C25" s="1"/>
      <c r="D25" s="1"/>
      <c r="E25" s="1"/>
      <c r="F25" s="1"/>
      <c r="G25" s="1"/>
      <c r="H25" s="1"/>
      <c r="I25" s="1"/>
      <c r="J25" s="1"/>
      <c r="K25" s="1"/>
      <c r="S25" s="63"/>
    </row>
    <row r="26" spans="2:19" ht="16.5" x14ac:dyDescent="0.3">
      <c r="B26" s="1"/>
      <c r="C26" s="1"/>
      <c r="D26" s="1"/>
      <c r="E26" s="1"/>
      <c r="F26" s="1"/>
      <c r="G26" s="1"/>
      <c r="H26" s="1"/>
      <c r="I26" s="1"/>
      <c r="J26" s="1"/>
      <c r="K26" s="1"/>
      <c r="S26" s="64"/>
    </row>
    <row r="27" spans="2:19" ht="18" x14ac:dyDescent="0.35">
      <c r="B27" s="74" t="s">
        <v>127</v>
      </c>
      <c r="C27" s="1"/>
      <c r="D27" s="1"/>
      <c r="E27" s="1"/>
      <c r="F27" s="1"/>
      <c r="G27" s="1"/>
      <c r="H27" s="1"/>
      <c r="I27" s="1"/>
      <c r="J27" s="1"/>
      <c r="K27" s="1"/>
      <c r="S27" s="64"/>
    </row>
    <row r="28" spans="2:19" ht="16.5" x14ac:dyDescent="0.3">
      <c r="B28" s="1"/>
      <c r="C28" s="1"/>
      <c r="D28" s="75"/>
      <c r="E28" s="76"/>
      <c r="F28" s="76"/>
      <c r="G28" s="76"/>
      <c r="H28" s="76"/>
      <c r="I28" s="76"/>
      <c r="J28" s="76"/>
      <c r="K28" s="1"/>
      <c r="S28" s="63"/>
    </row>
    <row r="29" spans="2:19" ht="16.5" x14ac:dyDescent="0.3">
      <c r="B29" s="81" t="s">
        <v>128</v>
      </c>
      <c r="C29" s="77"/>
      <c r="D29" s="79" t="s">
        <v>129</v>
      </c>
      <c r="E29" s="70"/>
      <c r="F29" s="70"/>
      <c r="G29" s="70"/>
      <c r="H29" s="70"/>
      <c r="I29" s="70"/>
      <c r="J29" s="70"/>
      <c r="K29" s="1"/>
      <c r="S29" s="63"/>
    </row>
    <row r="30" spans="2:19" ht="15.75" x14ac:dyDescent="0.3">
      <c r="B30" s="70"/>
      <c r="C30" s="78"/>
      <c r="D30" s="79" t="s">
        <v>130</v>
      </c>
      <c r="E30" s="70"/>
      <c r="F30" s="70"/>
      <c r="G30" s="70"/>
      <c r="H30" s="70"/>
      <c r="I30" s="70"/>
      <c r="J30" s="70"/>
      <c r="K30" s="1"/>
    </row>
    <row r="31" spans="2:19" ht="15.75" x14ac:dyDescent="0.3">
      <c r="B31" s="1"/>
      <c r="C31" s="121"/>
      <c r="D31" s="79" t="s">
        <v>119</v>
      </c>
      <c r="E31" s="70"/>
      <c r="F31" s="70"/>
      <c r="G31" s="70"/>
      <c r="H31" s="70"/>
      <c r="I31" s="70"/>
      <c r="J31" s="70"/>
      <c r="K31" s="1"/>
    </row>
    <row r="32" spans="2:19" ht="15.75" x14ac:dyDescent="0.3">
      <c r="B32" s="1"/>
      <c r="C32" s="75"/>
      <c r="D32" s="79"/>
      <c r="E32" s="70"/>
      <c r="F32" s="70"/>
      <c r="G32" s="70"/>
      <c r="H32" s="70"/>
      <c r="I32" s="70"/>
      <c r="J32" s="70"/>
      <c r="K32" s="1"/>
    </row>
    <row r="33" spans="2:13" x14ac:dyDescent="0.25">
      <c r="B33" s="152" t="s">
        <v>131</v>
      </c>
      <c r="C33" s="152"/>
      <c r="D33" s="152"/>
      <c r="E33" s="152"/>
      <c r="F33" s="152"/>
      <c r="G33" s="152"/>
      <c r="H33" s="152"/>
      <c r="I33" s="152"/>
      <c r="J33" s="152"/>
      <c r="K33" s="122"/>
      <c r="L33" s="80"/>
      <c r="M33" s="80"/>
    </row>
    <row r="34" spans="2:13" ht="15.75" x14ac:dyDescent="0.3">
      <c r="B34" s="1"/>
      <c r="C34" s="75"/>
      <c r="D34" s="79"/>
      <c r="E34" s="70"/>
      <c r="F34" s="70"/>
      <c r="G34" s="70"/>
      <c r="H34" s="70"/>
      <c r="I34" s="70"/>
      <c r="J34" s="70"/>
      <c r="K34" s="1"/>
    </row>
    <row r="35" spans="2:13" ht="15.75" x14ac:dyDescent="0.3">
      <c r="B35" s="1"/>
      <c r="C35" s="75"/>
      <c r="D35" s="79"/>
      <c r="E35" s="70"/>
      <c r="F35" s="70"/>
      <c r="G35" s="70"/>
      <c r="H35" s="70"/>
      <c r="I35" s="70"/>
      <c r="J35" s="70"/>
      <c r="K35" s="1"/>
    </row>
    <row r="36" spans="2:13" ht="15.75" x14ac:dyDescent="0.3">
      <c r="B36" s="1"/>
      <c r="C36" s="75"/>
      <c r="D36" s="79"/>
      <c r="E36" s="70"/>
      <c r="F36" s="70"/>
      <c r="G36" s="70"/>
      <c r="H36" s="70"/>
      <c r="I36" s="70"/>
      <c r="J36" s="70"/>
      <c r="K36" s="1"/>
    </row>
    <row r="37" spans="2:13" ht="15.75" x14ac:dyDescent="0.3">
      <c r="B37" s="1"/>
      <c r="C37" s="75"/>
      <c r="D37" s="79"/>
      <c r="E37" s="70"/>
      <c r="F37" s="70"/>
      <c r="G37" s="70"/>
      <c r="H37" s="70"/>
      <c r="I37" s="70"/>
      <c r="J37" s="70"/>
      <c r="K37" s="1"/>
    </row>
    <row r="38" spans="2:13" ht="15.75" x14ac:dyDescent="0.3">
      <c r="B38" s="1"/>
      <c r="C38" s="75"/>
      <c r="D38" s="79"/>
      <c r="E38" s="70"/>
      <c r="F38" s="70"/>
      <c r="G38" s="70"/>
      <c r="H38" s="70"/>
      <c r="I38" s="70"/>
      <c r="J38" s="70"/>
      <c r="K38" s="1"/>
    </row>
    <row r="39" spans="2:13" ht="15.75" x14ac:dyDescent="0.3">
      <c r="B39" s="1"/>
      <c r="C39" s="75"/>
      <c r="D39" s="79"/>
      <c r="E39" s="70"/>
      <c r="F39" s="70"/>
      <c r="G39" s="70"/>
      <c r="H39" s="70"/>
      <c r="I39" s="70"/>
      <c r="J39" s="70"/>
      <c r="K39" s="1"/>
    </row>
    <row r="40" spans="2:13" ht="15.75" x14ac:dyDescent="0.3">
      <c r="B40" s="1"/>
      <c r="C40" s="75"/>
      <c r="D40" s="79"/>
      <c r="E40" s="70"/>
      <c r="F40" s="70"/>
      <c r="G40" s="70"/>
      <c r="H40" s="70"/>
      <c r="I40" s="70"/>
      <c r="J40" s="70"/>
      <c r="K40" s="1"/>
    </row>
    <row r="41" spans="2:13" ht="21" customHeight="1" x14ac:dyDescent="0.3">
      <c r="B41" s="1"/>
      <c r="C41" s="1"/>
      <c r="D41" s="70"/>
      <c r="E41" s="70"/>
      <c r="F41" s="70"/>
      <c r="G41" s="70"/>
      <c r="H41" s="70"/>
      <c r="I41" s="70"/>
      <c r="J41" s="70"/>
      <c r="K41" s="1"/>
    </row>
    <row r="42" spans="2:13" ht="38.25" customHeight="1" x14ac:dyDescent="0.25">
      <c r="B42" s="151" t="s">
        <v>192</v>
      </c>
      <c r="C42" s="151"/>
      <c r="D42" s="151"/>
      <c r="E42" s="151"/>
      <c r="F42" s="151"/>
      <c r="G42" s="151"/>
      <c r="H42" s="151"/>
      <c r="I42" s="151"/>
      <c r="J42" s="151"/>
      <c r="K42" s="1"/>
    </row>
    <row r="43" spans="2:13" ht="72.75" customHeight="1" x14ac:dyDescent="0.3">
      <c r="B43" s="148" t="s">
        <v>132</v>
      </c>
      <c r="C43" s="148"/>
      <c r="D43" s="148"/>
      <c r="E43" s="148"/>
      <c r="F43" s="148"/>
      <c r="G43" s="148"/>
      <c r="H43" s="148"/>
      <c r="I43" s="148"/>
      <c r="J43" s="148"/>
      <c r="K43" s="1"/>
    </row>
    <row r="44" spans="2:13" ht="15.75" x14ac:dyDescent="0.3">
      <c r="B44" s="70"/>
      <c r="C44" s="70"/>
      <c r="D44" s="70"/>
      <c r="E44" s="70"/>
      <c r="F44" s="70"/>
      <c r="G44" s="70"/>
      <c r="H44" s="70"/>
      <c r="I44" s="70"/>
      <c r="J44" s="70"/>
      <c r="K44" s="1"/>
    </row>
    <row r="45" spans="2:13" ht="18" x14ac:dyDescent="0.35">
      <c r="B45" s="74" t="s">
        <v>175</v>
      </c>
      <c r="C45" s="70"/>
      <c r="D45" s="70"/>
      <c r="E45" s="70"/>
      <c r="F45" s="70"/>
      <c r="G45" s="70"/>
      <c r="H45" s="70"/>
      <c r="I45" s="70"/>
      <c r="J45" s="70"/>
      <c r="K45" s="1"/>
    </row>
    <row r="46" spans="2:13" ht="5.25" customHeight="1" x14ac:dyDescent="0.3">
      <c r="B46" s="1"/>
      <c r="C46" s="70"/>
      <c r="D46" s="70"/>
      <c r="E46" s="70"/>
      <c r="F46" s="70"/>
      <c r="G46" s="70"/>
      <c r="H46" s="70"/>
      <c r="I46" s="70"/>
      <c r="J46" s="70"/>
      <c r="K46" s="1"/>
    </row>
    <row r="47" spans="2:13" ht="15.75" x14ac:dyDescent="0.3">
      <c r="B47" s="150" t="s">
        <v>198</v>
      </c>
      <c r="C47" s="150"/>
      <c r="D47" s="150"/>
      <c r="E47" s="150"/>
      <c r="F47" s="150"/>
      <c r="G47" s="150"/>
      <c r="H47" s="150"/>
      <c r="I47" s="150"/>
      <c r="J47" s="150"/>
      <c r="K47" s="1"/>
    </row>
    <row r="48" spans="2:13" ht="15.75" x14ac:dyDescent="0.3">
      <c r="B48" s="82" t="s">
        <v>133</v>
      </c>
      <c r="C48" s="82"/>
      <c r="D48" s="82"/>
      <c r="E48" s="82"/>
      <c r="F48" s="82"/>
      <c r="G48" s="82"/>
      <c r="H48" s="82"/>
      <c r="I48" s="82"/>
      <c r="J48" s="82"/>
      <c r="K48" s="1"/>
    </row>
    <row r="49" spans="2:11" ht="15" customHeight="1" x14ac:dyDescent="0.3">
      <c r="B49" s="83" t="s">
        <v>193</v>
      </c>
      <c r="C49" s="82"/>
      <c r="D49" s="82"/>
      <c r="E49" s="82"/>
      <c r="F49" s="82"/>
      <c r="G49" s="82"/>
      <c r="H49" s="82"/>
      <c r="I49" s="82"/>
      <c r="J49" s="82"/>
      <c r="K49" s="1"/>
    </row>
    <row r="50" spans="2:11" ht="45.75" customHeight="1" x14ac:dyDescent="0.3">
      <c r="B50" s="154" t="s">
        <v>241</v>
      </c>
      <c r="C50" s="154"/>
      <c r="D50" s="154"/>
      <c r="E50" s="154"/>
      <c r="F50" s="154"/>
      <c r="G50" s="154"/>
      <c r="H50" s="154"/>
      <c r="I50" s="154"/>
      <c r="J50" s="154"/>
      <c r="K50" s="1"/>
    </row>
    <row r="51" spans="2:11" ht="89.25" customHeight="1" x14ac:dyDescent="0.3">
      <c r="B51" s="154" t="s">
        <v>240</v>
      </c>
      <c r="C51" s="154"/>
      <c r="D51" s="154"/>
      <c r="E51" s="154"/>
      <c r="F51" s="154"/>
      <c r="G51" s="154"/>
      <c r="H51" s="154"/>
      <c r="I51" s="154"/>
      <c r="J51" s="154"/>
      <c r="K51" s="1"/>
    </row>
    <row r="52" spans="2:11" ht="31.5" customHeight="1" x14ac:dyDescent="0.3">
      <c r="B52" s="154" t="s">
        <v>239</v>
      </c>
      <c r="C52" s="154"/>
      <c r="D52" s="154"/>
      <c r="E52" s="154"/>
      <c r="F52" s="154"/>
      <c r="G52" s="154"/>
      <c r="H52" s="154"/>
      <c r="I52" s="154"/>
      <c r="J52" s="154"/>
      <c r="K52" s="1"/>
    </row>
    <row r="53" spans="2:11" ht="105.75" customHeight="1" x14ac:dyDescent="0.3">
      <c r="B53" s="154" t="s">
        <v>194</v>
      </c>
      <c r="C53" s="154"/>
      <c r="D53" s="154"/>
      <c r="E53" s="154"/>
      <c r="F53" s="154"/>
      <c r="G53" s="154"/>
      <c r="H53" s="154"/>
      <c r="I53" s="154"/>
      <c r="J53" s="154"/>
      <c r="K53" s="1"/>
    </row>
    <row r="54" spans="2:11" ht="15" customHeight="1" x14ac:dyDescent="0.3">
      <c r="B54" s="70"/>
      <c r="C54" s="70"/>
      <c r="D54" s="70"/>
      <c r="E54" s="70"/>
      <c r="F54" s="70"/>
      <c r="G54" s="70"/>
      <c r="H54" s="70"/>
      <c r="I54" s="70"/>
      <c r="J54" s="70"/>
      <c r="K54" s="1"/>
    </row>
    <row r="55" spans="2:11" ht="32.25" customHeight="1" x14ac:dyDescent="0.3">
      <c r="B55" s="150" t="s">
        <v>199</v>
      </c>
      <c r="C55" s="150"/>
      <c r="D55" s="150"/>
      <c r="E55" s="150"/>
      <c r="F55" s="150"/>
      <c r="G55" s="150"/>
      <c r="H55" s="150"/>
      <c r="I55" s="150"/>
      <c r="J55" s="150"/>
      <c r="K55" s="1"/>
    </row>
    <row r="56" spans="2:11" ht="46.5" customHeight="1" x14ac:dyDescent="0.3">
      <c r="B56" s="148" t="s">
        <v>134</v>
      </c>
      <c r="C56" s="148"/>
      <c r="D56" s="148"/>
      <c r="E56" s="148"/>
      <c r="F56" s="148"/>
      <c r="G56" s="148"/>
      <c r="H56" s="148"/>
      <c r="I56" s="148"/>
      <c r="J56" s="148"/>
      <c r="K56" s="1"/>
    </row>
    <row r="57" spans="2:11" ht="31.5" customHeight="1" x14ac:dyDescent="0.3">
      <c r="B57" s="148" t="s">
        <v>147</v>
      </c>
      <c r="C57" s="148"/>
      <c r="D57" s="148"/>
      <c r="E57" s="148"/>
      <c r="F57" s="148"/>
      <c r="G57" s="148"/>
      <c r="H57" s="148"/>
      <c r="I57" s="148"/>
      <c r="J57" s="148"/>
      <c r="K57" s="1"/>
    </row>
    <row r="58" spans="2:11" ht="18.75" customHeight="1" x14ac:dyDescent="0.3">
      <c r="B58" s="150" t="s">
        <v>148</v>
      </c>
      <c r="C58" s="150"/>
      <c r="D58" s="150"/>
      <c r="E58" s="150"/>
      <c r="F58" s="150"/>
      <c r="G58" s="150"/>
      <c r="H58" s="150"/>
      <c r="I58" s="150"/>
      <c r="J58" s="150"/>
      <c r="K58" s="1"/>
    </row>
    <row r="59" spans="2:11" ht="15" customHeight="1" x14ac:dyDescent="0.3">
      <c r="B59" s="83" t="s">
        <v>145</v>
      </c>
      <c r="C59" s="156" t="s">
        <v>146</v>
      </c>
      <c r="D59" s="156"/>
      <c r="E59" s="156"/>
      <c r="F59" s="156"/>
      <c r="G59" s="84"/>
      <c r="H59" s="84"/>
      <c r="I59" s="84"/>
      <c r="J59" s="83"/>
      <c r="K59" s="1"/>
    </row>
    <row r="60" spans="2:11" ht="75.75" customHeight="1" x14ac:dyDescent="0.3">
      <c r="B60" s="154" t="s">
        <v>139</v>
      </c>
      <c r="C60" s="154"/>
      <c r="D60" s="154"/>
      <c r="E60" s="154"/>
      <c r="F60" s="154"/>
      <c r="G60" s="154"/>
      <c r="H60" s="154"/>
      <c r="I60" s="154"/>
      <c r="J60" s="154"/>
      <c r="K60" s="1"/>
    </row>
    <row r="61" spans="2:11" ht="18.95" customHeight="1" x14ac:dyDescent="0.3">
      <c r="B61" s="154" t="s">
        <v>140</v>
      </c>
      <c r="C61" s="154"/>
      <c r="D61" s="154"/>
      <c r="E61" s="154"/>
      <c r="F61" s="154"/>
      <c r="G61" s="154"/>
      <c r="H61" s="154"/>
      <c r="I61" s="154"/>
      <c r="J61" s="154"/>
      <c r="K61" s="1"/>
    </row>
    <row r="62" spans="2:11" ht="31.5" customHeight="1" x14ac:dyDescent="0.3">
      <c r="B62" s="154" t="s">
        <v>141</v>
      </c>
      <c r="C62" s="154"/>
      <c r="D62" s="154"/>
      <c r="E62" s="154"/>
      <c r="F62" s="154"/>
      <c r="G62" s="154"/>
      <c r="H62" s="154"/>
      <c r="I62" s="154"/>
      <c r="J62" s="154"/>
      <c r="K62" s="1"/>
    </row>
    <row r="63" spans="2:11" ht="17.25" customHeight="1" x14ac:dyDescent="0.3">
      <c r="B63" s="150" t="s">
        <v>149</v>
      </c>
      <c r="C63" s="150"/>
      <c r="D63" s="150"/>
      <c r="E63" s="150"/>
      <c r="F63" s="150"/>
      <c r="G63" s="150"/>
      <c r="H63" s="150"/>
      <c r="I63" s="150"/>
      <c r="J63" s="150"/>
      <c r="K63" s="1"/>
    </row>
    <row r="64" spans="2:11" ht="15.75" customHeight="1" x14ac:dyDescent="0.3">
      <c r="B64" s="85" t="s">
        <v>145</v>
      </c>
      <c r="C64" s="155" t="s">
        <v>150</v>
      </c>
      <c r="D64" s="155"/>
      <c r="E64" s="155"/>
      <c r="F64" s="155"/>
      <c r="G64" s="155"/>
      <c r="H64" s="155"/>
      <c r="I64" s="155"/>
      <c r="J64" s="155"/>
      <c r="K64" s="1"/>
    </row>
    <row r="65" spans="2:11" ht="21" customHeight="1" x14ac:dyDescent="0.3">
      <c r="B65" s="154" t="s">
        <v>151</v>
      </c>
      <c r="C65" s="154"/>
      <c r="D65" s="154"/>
      <c r="E65" s="154"/>
      <c r="F65" s="154"/>
      <c r="G65" s="154"/>
      <c r="H65" s="154"/>
      <c r="I65" s="154"/>
      <c r="J65" s="154"/>
      <c r="K65" s="1"/>
    </row>
    <row r="66" spans="2:11" ht="33" customHeight="1" x14ac:dyDescent="0.3">
      <c r="B66" s="154" t="s">
        <v>142</v>
      </c>
      <c r="C66" s="154"/>
      <c r="D66" s="154"/>
      <c r="E66" s="154"/>
      <c r="F66" s="154"/>
      <c r="G66" s="154"/>
      <c r="H66" s="154"/>
      <c r="I66" s="154"/>
      <c r="J66" s="154"/>
      <c r="K66" s="1"/>
    </row>
    <row r="67" spans="2:11" ht="30" customHeight="1" x14ac:dyDescent="0.3">
      <c r="B67" s="154" t="s">
        <v>143</v>
      </c>
      <c r="C67" s="154"/>
      <c r="D67" s="154"/>
      <c r="E67" s="154"/>
      <c r="F67" s="154"/>
      <c r="G67" s="154"/>
      <c r="H67" s="154"/>
      <c r="I67" s="154"/>
      <c r="J67" s="154"/>
      <c r="K67" s="1"/>
    </row>
    <row r="68" spans="2:11" ht="31.5" customHeight="1" x14ac:dyDescent="0.3">
      <c r="B68" s="154" t="s">
        <v>144</v>
      </c>
      <c r="C68" s="154"/>
      <c r="D68" s="154"/>
      <c r="E68" s="154"/>
      <c r="F68" s="154"/>
      <c r="G68" s="154"/>
      <c r="H68" s="154"/>
      <c r="I68" s="154"/>
      <c r="J68" s="154"/>
      <c r="K68" s="1"/>
    </row>
    <row r="69" spans="2:11" ht="124.5" customHeight="1" x14ac:dyDescent="0.3">
      <c r="B69" s="148" t="s">
        <v>237</v>
      </c>
      <c r="C69" s="148"/>
      <c r="D69" s="148"/>
      <c r="E69" s="148"/>
      <c r="F69" s="148"/>
      <c r="G69" s="148"/>
      <c r="H69" s="148"/>
      <c r="I69" s="148"/>
      <c r="J69" s="148"/>
      <c r="K69" s="1"/>
    </row>
    <row r="70" spans="2:11" ht="15.75" x14ac:dyDescent="0.3">
      <c r="B70" s="70"/>
      <c r="C70" s="70"/>
      <c r="D70" s="70"/>
      <c r="E70" s="70"/>
      <c r="F70" s="70"/>
      <c r="G70" s="70"/>
      <c r="H70" s="70"/>
      <c r="I70" s="70"/>
      <c r="J70" s="70"/>
      <c r="K70" s="1"/>
    </row>
    <row r="71" spans="2:11" ht="30.75" customHeight="1" x14ac:dyDescent="0.3">
      <c r="B71" s="150" t="s">
        <v>195</v>
      </c>
      <c r="C71" s="150"/>
      <c r="D71" s="150"/>
      <c r="E71" s="150"/>
      <c r="F71" s="150"/>
      <c r="G71" s="150"/>
      <c r="H71" s="150"/>
      <c r="I71" s="150"/>
      <c r="J71" s="150"/>
      <c r="K71" s="1"/>
    </row>
    <row r="72" spans="2:11" ht="30.75" customHeight="1" x14ac:dyDescent="0.3">
      <c r="B72" s="148" t="s">
        <v>135</v>
      </c>
      <c r="C72" s="148"/>
      <c r="D72" s="148"/>
      <c r="E72" s="148"/>
      <c r="F72" s="148"/>
      <c r="G72" s="148"/>
      <c r="H72" s="148"/>
      <c r="I72" s="148"/>
      <c r="J72" s="148"/>
      <c r="K72" s="1"/>
    </row>
    <row r="73" spans="2:11" ht="61.5" customHeight="1" x14ac:dyDescent="0.3">
      <c r="B73" s="148" t="s">
        <v>136</v>
      </c>
      <c r="C73" s="148"/>
      <c r="D73" s="148"/>
      <c r="E73" s="148"/>
      <c r="F73" s="148"/>
      <c r="G73" s="148"/>
      <c r="H73" s="148"/>
      <c r="I73" s="148"/>
      <c r="J73" s="148"/>
      <c r="K73" s="1"/>
    </row>
    <row r="74" spans="2:11" ht="32.25" customHeight="1" x14ac:dyDescent="0.3">
      <c r="B74" s="148" t="s">
        <v>137</v>
      </c>
      <c r="C74" s="148"/>
      <c r="D74" s="148"/>
      <c r="E74" s="148"/>
      <c r="F74" s="148"/>
      <c r="G74" s="148"/>
      <c r="H74" s="148"/>
      <c r="I74" s="148"/>
      <c r="J74" s="148"/>
      <c r="K74" s="1"/>
    </row>
    <row r="75" spans="2:11" ht="15.75" x14ac:dyDescent="0.3">
      <c r="B75" s="70"/>
      <c r="C75" s="70"/>
      <c r="D75" s="70"/>
      <c r="E75" s="70"/>
      <c r="F75" s="70"/>
      <c r="G75" s="70"/>
      <c r="H75" s="70"/>
      <c r="I75" s="70"/>
      <c r="J75" s="70"/>
      <c r="K75" s="1"/>
    </row>
    <row r="76" spans="2:11" ht="30.75" customHeight="1" x14ac:dyDescent="0.3">
      <c r="B76" s="150" t="s">
        <v>197</v>
      </c>
      <c r="C76" s="150"/>
      <c r="D76" s="150"/>
      <c r="E76" s="150"/>
      <c r="F76" s="150"/>
      <c r="G76" s="150"/>
      <c r="H76" s="150"/>
      <c r="I76" s="150"/>
      <c r="J76" s="150"/>
      <c r="K76" s="1"/>
    </row>
    <row r="77" spans="2:11" ht="18" customHeight="1" x14ac:dyDescent="0.3">
      <c r="B77" s="148" t="s">
        <v>138</v>
      </c>
      <c r="C77" s="148"/>
      <c r="D77" s="148"/>
      <c r="E77" s="148"/>
      <c r="F77" s="148"/>
      <c r="G77" s="148"/>
      <c r="H77" s="148"/>
      <c r="I77" s="148"/>
      <c r="J77" s="148"/>
      <c r="K77" s="1"/>
    </row>
    <row r="78" spans="2:11" ht="30.75" customHeight="1" x14ac:dyDescent="0.3">
      <c r="B78" s="148" t="s">
        <v>196</v>
      </c>
      <c r="C78" s="148"/>
      <c r="D78" s="148"/>
      <c r="E78" s="148"/>
      <c r="F78" s="148"/>
      <c r="G78" s="148"/>
      <c r="H78" s="148"/>
      <c r="I78" s="148"/>
      <c r="J78" s="148"/>
      <c r="K78" s="1"/>
    </row>
    <row r="79" spans="2:11" x14ac:dyDescent="0.25">
      <c r="B79" s="1"/>
      <c r="C79" s="1"/>
      <c r="D79" s="1"/>
      <c r="E79" s="1"/>
      <c r="F79" s="1"/>
      <c r="G79" s="1"/>
      <c r="H79" s="1"/>
      <c r="I79" s="1"/>
      <c r="J79" s="1"/>
      <c r="K79" s="1"/>
    </row>
    <row r="80" spans="2:11" ht="15" customHeight="1" x14ac:dyDescent="0.25"/>
    <row r="83" ht="15" customHeight="1" x14ac:dyDescent="0.25"/>
  </sheetData>
  <sheetProtection algorithmName="SHA-512" hashValue="ZGhnCexGp6VxDe+CzaNjh/P+OM2wPbSQ/jf6+CGejcpfQV5XIX28XFWLl4NokgiCxguXXg5mQLy+aAYswOcJMQ==" saltValue="k2oNWCgDduCqhYXYl1RQOA==" spinCount="100000" sheet="1" objects="1" scenarios="1"/>
  <mergeCells count="35">
    <mergeCell ref="B62:J62"/>
    <mergeCell ref="B61:J61"/>
    <mergeCell ref="B60:J60"/>
    <mergeCell ref="B57:J57"/>
    <mergeCell ref="B58:J58"/>
    <mergeCell ref="C59:F59"/>
    <mergeCell ref="B74:J74"/>
    <mergeCell ref="B68:J68"/>
    <mergeCell ref="B76:J76"/>
    <mergeCell ref="B77:J77"/>
    <mergeCell ref="B78:J78"/>
    <mergeCell ref="B69:J69"/>
    <mergeCell ref="B71:J71"/>
    <mergeCell ref="B72:J72"/>
    <mergeCell ref="B73:J73"/>
    <mergeCell ref="B63:J63"/>
    <mergeCell ref="B65:J65"/>
    <mergeCell ref="B66:J66"/>
    <mergeCell ref="B67:J67"/>
    <mergeCell ref="C64:J64"/>
    <mergeCell ref="B55:J55"/>
    <mergeCell ref="B56:J56"/>
    <mergeCell ref="B50:J50"/>
    <mergeCell ref="B52:J52"/>
    <mergeCell ref="B53:J53"/>
    <mergeCell ref="B51:J51"/>
    <mergeCell ref="B47:J47"/>
    <mergeCell ref="B42:J42"/>
    <mergeCell ref="B33:J33"/>
    <mergeCell ref="B43:J43"/>
    <mergeCell ref="A1:A4"/>
    <mergeCell ref="C1:Q4"/>
    <mergeCell ref="B5:C5"/>
    <mergeCell ref="B8:J8"/>
    <mergeCell ref="B20:J20"/>
  </mergeCells>
  <hyperlinks>
    <hyperlink ref="C59" r:id="rId1" location=". " xr:uid="{37B6065C-97A4-4336-98E6-1C08E86B80FE}"/>
    <hyperlink ref="C64" r:id="rId2" xr:uid="{FECCFED3-7021-441A-A2EF-B85414E9B51D}"/>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A1:K10"/>
  <sheetViews>
    <sheetView showRowColHeaders="0" zoomScaleNormal="100" workbookViewId="0">
      <selection activeCell="C7" sqref="C7:J7"/>
    </sheetView>
  </sheetViews>
  <sheetFormatPr defaultColWidth="9.140625" defaultRowHeight="15" x14ac:dyDescent="0.25"/>
  <cols>
    <col min="1" max="1" width="15.85546875" style="2" customWidth="1"/>
    <col min="2" max="2" width="29.7109375" style="2" customWidth="1"/>
    <col min="3" max="3" width="11.28515625" style="2" bestFit="1" customWidth="1"/>
    <col min="4" max="9" width="9.140625" style="2"/>
    <col min="10" max="10" width="10.28515625" style="2" customWidth="1"/>
    <col min="11" max="11" width="11" style="2" customWidth="1"/>
    <col min="12" max="16384" width="9.140625" style="2"/>
  </cols>
  <sheetData>
    <row r="1" spans="1:11" s="24" customFormat="1" ht="17.25" customHeight="1" x14ac:dyDescent="0.25">
      <c r="A1" s="146"/>
      <c r="C1" s="153" t="s">
        <v>201</v>
      </c>
      <c r="D1" s="153"/>
      <c r="E1" s="153"/>
      <c r="F1" s="153"/>
      <c r="G1" s="153"/>
      <c r="H1" s="153"/>
      <c r="I1" s="153"/>
      <c r="J1" s="153"/>
      <c r="K1" s="153"/>
    </row>
    <row r="2" spans="1:11" s="24" customFormat="1" ht="17.25" customHeight="1" x14ac:dyDescent="0.25">
      <c r="A2" s="146"/>
      <c r="B2" s="25"/>
      <c r="C2" s="153"/>
      <c r="D2" s="153"/>
      <c r="E2" s="153"/>
      <c r="F2" s="153"/>
      <c r="G2" s="153"/>
      <c r="H2" s="153"/>
      <c r="I2" s="153"/>
      <c r="J2" s="153"/>
      <c r="K2" s="153"/>
    </row>
    <row r="3" spans="1:11" s="24" customFormat="1" ht="17.25" customHeight="1" x14ac:dyDescent="0.25">
      <c r="A3" s="146"/>
      <c r="B3" s="25"/>
      <c r="C3" s="153"/>
      <c r="D3" s="153"/>
      <c r="E3" s="153"/>
      <c r="F3" s="153"/>
      <c r="G3" s="153"/>
      <c r="H3" s="153"/>
      <c r="I3" s="153"/>
      <c r="J3" s="153"/>
      <c r="K3" s="153"/>
    </row>
    <row r="4" spans="1:11" s="24" customFormat="1" ht="14.25" customHeight="1" x14ac:dyDescent="0.25">
      <c r="A4" s="146"/>
      <c r="B4" s="25"/>
      <c r="C4" s="153"/>
      <c r="D4" s="153"/>
      <c r="E4" s="153"/>
      <c r="F4" s="153"/>
      <c r="G4" s="153"/>
      <c r="H4" s="153"/>
      <c r="I4" s="153"/>
      <c r="J4" s="153"/>
      <c r="K4" s="153"/>
    </row>
    <row r="5" spans="1:11" s="23" customFormat="1" ht="29.25" customHeight="1" x14ac:dyDescent="0.25">
      <c r="A5" s="71" t="s">
        <v>73</v>
      </c>
      <c r="B5" s="26"/>
      <c r="C5" s="147" t="s">
        <v>181</v>
      </c>
      <c r="D5" s="147"/>
      <c r="E5" s="147"/>
      <c r="F5" s="147"/>
      <c r="G5" s="147"/>
      <c r="H5" s="147"/>
      <c r="I5" s="147"/>
      <c r="J5" s="147"/>
    </row>
    <row r="6" spans="1:11" ht="17.25" x14ac:dyDescent="0.25">
      <c r="K6" s="4"/>
    </row>
    <row r="7" spans="1:11" ht="30.75" customHeight="1" x14ac:dyDescent="0.25">
      <c r="B7" s="66" t="s">
        <v>85</v>
      </c>
      <c r="C7" s="161">
        <v>45015</v>
      </c>
      <c r="D7" s="162"/>
      <c r="E7" s="162"/>
      <c r="F7" s="162"/>
      <c r="G7" s="162"/>
      <c r="H7" s="162"/>
      <c r="I7" s="162"/>
      <c r="J7" s="162"/>
      <c r="K7" s="7"/>
    </row>
    <row r="8" spans="1:11" ht="30.75" customHeight="1" x14ac:dyDescent="0.25">
      <c r="B8" s="67" t="s">
        <v>46</v>
      </c>
      <c r="C8" s="159" t="s">
        <v>243</v>
      </c>
      <c r="D8" s="160"/>
      <c r="E8" s="160"/>
      <c r="F8" s="160"/>
      <c r="G8" s="160"/>
      <c r="H8" s="160"/>
      <c r="I8" s="160"/>
      <c r="J8" s="160"/>
      <c r="K8" s="7"/>
    </row>
    <row r="9" spans="1:11" ht="30.75" customHeight="1" x14ac:dyDescent="0.25">
      <c r="B9" s="68" t="s">
        <v>44</v>
      </c>
      <c r="C9" s="159"/>
      <c r="D9" s="160"/>
      <c r="E9" s="160"/>
      <c r="F9" s="160"/>
      <c r="G9" s="160"/>
      <c r="H9" s="160"/>
      <c r="I9" s="160"/>
      <c r="J9" s="160"/>
    </row>
    <row r="10" spans="1:11" ht="89.25" customHeight="1" x14ac:dyDescent="0.25">
      <c r="B10" s="69" t="s">
        <v>45</v>
      </c>
      <c r="C10" s="157" t="s">
        <v>244</v>
      </c>
      <c r="D10" s="158"/>
      <c r="E10" s="158"/>
      <c r="F10" s="158"/>
      <c r="G10" s="158"/>
      <c r="H10" s="158"/>
      <c r="I10" s="158"/>
      <c r="J10" s="158"/>
    </row>
  </sheetData>
  <sheetProtection algorithmName="SHA-512" hashValue="+WO5hFlVi8ghl4kSYNXrFvbRnhoRPI0j/QpAVINPg30IsLWc30BWv4xmxbsNxhfFa3et6PB0LDphZ8+OPrf/VA==" saltValue="kkOEbURjmnpQ6VDFGyZgSQ==" spinCount="100000" sheet="1" selectLockedCells="1"/>
  <mergeCells count="7">
    <mergeCell ref="C10:J10"/>
    <mergeCell ref="C8:J8"/>
    <mergeCell ref="C9:J9"/>
    <mergeCell ref="A1:A4"/>
    <mergeCell ref="C1:K4"/>
    <mergeCell ref="C7:J7"/>
    <mergeCell ref="C5:J5"/>
  </mergeCells>
  <hyperlinks>
    <hyperlink ref="A5" location="Instructions!A1" display="Instructions" xr:uid="{CA2643AF-9185-403F-A2CC-18E23C8AABA5}"/>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sheetPr>
    <pageSetUpPr fitToPage="1"/>
  </sheetPr>
  <dimension ref="A1:M52"/>
  <sheetViews>
    <sheetView showRowColHeaders="0" tabSelected="1" zoomScale="110" zoomScaleNormal="110" workbookViewId="0">
      <selection activeCell="C10" sqref="C10"/>
    </sheetView>
  </sheetViews>
  <sheetFormatPr defaultColWidth="9.140625" defaultRowHeight="15" x14ac:dyDescent="0.25"/>
  <cols>
    <col min="1" max="1" width="15.85546875" style="2" bestFit="1" customWidth="1"/>
    <col min="2" max="2" width="24.5703125" style="2" bestFit="1" customWidth="1"/>
    <col min="3" max="3" width="30.7109375" style="2" customWidth="1"/>
    <col min="4" max="4" width="16.28515625" style="2" customWidth="1"/>
    <col min="5" max="5" width="22.140625" style="2" customWidth="1"/>
    <col min="6" max="6" width="5.85546875" style="2" customWidth="1"/>
    <col min="7" max="7" width="28.85546875" style="2" customWidth="1"/>
    <col min="8" max="8" width="11.140625" style="2" bestFit="1" customWidth="1"/>
    <col min="9" max="9" width="17.7109375" style="2" bestFit="1" customWidth="1"/>
    <col min="10" max="10" width="7.140625" style="2" customWidth="1"/>
    <col min="11" max="11" width="9.140625" style="2"/>
    <col min="12" max="12" width="9.42578125" style="2" bestFit="1" customWidth="1"/>
    <col min="13" max="16384" width="9.140625" style="2"/>
  </cols>
  <sheetData>
    <row r="1" spans="1:13" s="24" customFormat="1" ht="15" customHeight="1" x14ac:dyDescent="0.25">
      <c r="A1" s="146"/>
      <c r="C1" s="153" t="s">
        <v>76</v>
      </c>
      <c r="D1" s="153"/>
      <c r="E1" s="153"/>
      <c r="F1" s="153"/>
      <c r="G1" s="153"/>
      <c r="H1" s="153"/>
      <c r="I1" s="153"/>
      <c r="J1" s="153"/>
      <c r="K1" s="153"/>
    </row>
    <row r="2" spans="1:13" s="24" customFormat="1" ht="15" customHeight="1" x14ac:dyDescent="0.25">
      <c r="A2" s="146"/>
      <c r="B2" s="25"/>
      <c r="C2" s="153"/>
      <c r="D2" s="153"/>
      <c r="E2" s="153"/>
      <c r="F2" s="153"/>
      <c r="G2" s="153"/>
      <c r="H2" s="153"/>
      <c r="I2" s="153"/>
      <c r="J2" s="153"/>
      <c r="K2" s="153"/>
    </row>
    <row r="3" spans="1:13" s="24" customFormat="1" ht="18" customHeight="1" x14ac:dyDescent="0.25">
      <c r="A3" s="146"/>
      <c r="B3" s="25"/>
      <c r="C3" s="153"/>
      <c r="D3" s="153"/>
      <c r="E3" s="153"/>
      <c r="F3" s="153"/>
      <c r="G3" s="153"/>
      <c r="H3" s="153"/>
      <c r="I3" s="153"/>
      <c r="J3" s="153"/>
      <c r="K3" s="153"/>
    </row>
    <row r="4" spans="1:13" s="24" customFormat="1" ht="21" customHeight="1" x14ac:dyDescent="0.25">
      <c r="A4" s="146"/>
      <c r="B4" s="25"/>
      <c r="C4" s="153"/>
      <c r="D4" s="153"/>
      <c r="E4" s="153"/>
      <c r="F4" s="153"/>
      <c r="G4" s="153"/>
      <c r="H4" s="153"/>
      <c r="I4" s="153"/>
      <c r="J4" s="153"/>
      <c r="K4" s="153"/>
    </row>
    <row r="5" spans="1:13" s="23" customFormat="1" ht="28.5" customHeight="1" x14ac:dyDescent="0.25">
      <c r="A5" s="71" t="s">
        <v>73</v>
      </c>
      <c r="B5" s="26"/>
      <c r="C5" s="105" t="s">
        <v>181</v>
      </c>
      <c r="G5" s="147"/>
      <c r="H5" s="147"/>
      <c r="I5" s="147"/>
    </row>
    <row r="6" spans="1:13" ht="18.75" customHeight="1" x14ac:dyDescent="0.25">
      <c r="A6" s="27"/>
      <c r="B6" s="65"/>
      <c r="C6" s="65"/>
    </row>
    <row r="7" spans="1:13" ht="24.75" customHeight="1" x14ac:dyDescent="0.25">
      <c r="B7" s="31" t="s">
        <v>47</v>
      </c>
      <c r="C7" s="106">
        <v>45381</v>
      </c>
      <c r="E7" s="163"/>
      <c r="K7" s="36"/>
      <c r="L7" s="36"/>
      <c r="M7" s="36"/>
    </row>
    <row r="8" spans="1:13" ht="35.25" customHeight="1" x14ac:dyDescent="0.25">
      <c r="B8" s="32" t="s">
        <v>48</v>
      </c>
      <c r="C8" s="90">
        <v>15</v>
      </c>
      <c r="D8" s="3"/>
      <c r="E8" s="163"/>
      <c r="K8" s="36"/>
      <c r="L8" s="36"/>
      <c r="M8" s="36"/>
    </row>
    <row r="9" spans="1:13" ht="30" x14ac:dyDescent="0.25">
      <c r="B9" s="32" t="s">
        <v>75</v>
      </c>
      <c r="C9" s="90">
        <v>50</v>
      </c>
      <c r="D9" s="4"/>
      <c r="E9" s="163"/>
      <c r="F9" s="35"/>
      <c r="M9" s="13"/>
    </row>
    <row r="10" spans="1:13" ht="30" x14ac:dyDescent="0.25">
      <c r="B10" s="33" t="s">
        <v>238</v>
      </c>
      <c r="C10" s="90">
        <v>1</v>
      </c>
      <c r="D10" s="7"/>
      <c r="E10" s="163"/>
      <c r="K10" s="14"/>
      <c r="L10" s="14"/>
      <c r="M10" s="15"/>
    </row>
    <row r="11" spans="1:13" ht="30" x14ac:dyDescent="0.25">
      <c r="B11" s="32" t="s">
        <v>176</v>
      </c>
      <c r="C11" s="91" t="s">
        <v>86</v>
      </c>
      <c r="E11" s="163"/>
      <c r="F11" s="35"/>
      <c r="K11" s="16"/>
      <c r="L11" s="14"/>
      <c r="M11" s="14"/>
    </row>
    <row r="12" spans="1:13" ht="50.25" customHeight="1" x14ac:dyDescent="0.25">
      <c r="B12" s="34" t="s">
        <v>177</v>
      </c>
      <c r="C12" s="92">
        <f>IFERROR(IF(OR(C11="Package Treatment Plant user defined",C11="Septic Tank user defined"),"Please enter value in cell to the right:",VLOOKUP('Stage 1'!C11,Lookups!B9:D55,2,FALSE)),"")</f>
        <v>8</v>
      </c>
      <c r="D12" s="124"/>
      <c r="E12" s="39"/>
      <c r="F12" s="10"/>
      <c r="K12" s="16"/>
      <c r="L12" s="17"/>
      <c r="M12" s="18"/>
    </row>
    <row r="13" spans="1:13" ht="50.25" customHeight="1" x14ac:dyDescent="0.25">
      <c r="C13" s="37"/>
      <c r="D13" s="8"/>
      <c r="E13" s="9"/>
      <c r="F13" s="9"/>
      <c r="K13" s="16"/>
      <c r="L13" s="19"/>
      <c r="M13" s="18"/>
    </row>
    <row r="14" spans="1:13" ht="18" x14ac:dyDescent="0.25">
      <c r="B14" s="31" t="s">
        <v>49</v>
      </c>
      <c r="C14" s="93">
        <f>IF(ISBLANK(C10),"",C8*C10)</f>
        <v>15</v>
      </c>
      <c r="D14" s="41" t="s">
        <v>121</v>
      </c>
      <c r="E14" s="28"/>
      <c r="K14" s="20"/>
      <c r="L14" s="22"/>
    </row>
    <row r="15" spans="1:13" ht="30" x14ac:dyDescent="0.25">
      <c r="B15" s="31" t="s">
        <v>50</v>
      </c>
      <c r="C15" s="93">
        <f>IFERROR(C14*C9,"")</f>
        <v>750</v>
      </c>
      <c r="D15" s="41" t="s">
        <v>156</v>
      </c>
      <c r="E15" s="29"/>
      <c r="G15" s="36"/>
      <c r="H15" s="36"/>
      <c r="I15" s="36"/>
      <c r="K15" s="14"/>
      <c r="L15" s="15"/>
    </row>
    <row r="16" spans="1:13" ht="30" hidden="1" x14ac:dyDescent="0.25">
      <c r="B16" s="31" t="s">
        <v>51</v>
      </c>
      <c r="C16" s="93">
        <f>IFERROR(IF(C12="Please enter value in cell to the right:",IF(AND(C12="Please enter value in cell to the right:",ISNUMBER(D12)),C15*D12, VLOOKUP((LEFT(C11,(LEN(C11)-13))&amp;" default"),Lookups!B9:C10,2,FALSE)*C15),IF(OR(C11="Package Treatment Plant default",C11="Septic Tank default"),C12*C15,C12*C15)),"")</f>
        <v>6000</v>
      </c>
      <c r="D16" s="41" t="s">
        <v>122</v>
      </c>
      <c r="E16" s="30"/>
      <c r="G16" s="36"/>
      <c r="H16" s="36"/>
      <c r="I16" s="36"/>
      <c r="K16" s="14"/>
      <c r="L16" s="14"/>
      <c r="M16" s="15"/>
    </row>
    <row r="17" spans="2:13" hidden="1" x14ac:dyDescent="0.25">
      <c r="B17" s="31" t="s">
        <v>52</v>
      </c>
      <c r="C17" s="93">
        <f>IFERROR($C$16/1000000,"")</f>
        <v>6.0000000000000001E-3</v>
      </c>
      <c r="D17" s="41" t="s">
        <v>123</v>
      </c>
      <c r="G17" s="36"/>
      <c r="H17" s="36"/>
      <c r="I17" s="36"/>
      <c r="K17" s="16"/>
      <c r="L17" s="17"/>
      <c r="M17" s="18"/>
    </row>
    <row r="18" spans="2:13" hidden="1" x14ac:dyDescent="0.25">
      <c r="B18" s="31" t="s">
        <v>53</v>
      </c>
      <c r="C18" s="94">
        <f>IFERROR($C$17*365.25,"")</f>
        <v>2.1915</v>
      </c>
      <c r="D18" s="41" t="s">
        <v>54</v>
      </c>
      <c r="G18" s="36"/>
      <c r="H18" s="36"/>
      <c r="I18" s="36"/>
      <c r="K18" s="16"/>
      <c r="L18" s="17"/>
      <c r="M18" s="18"/>
    </row>
    <row r="19" spans="2:13" ht="30" x14ac:dyDescent="0.25">
      <c r="B19" s="66" t="s">
        <v>71</v>
      </c>
      <c r="C19" s="95">
        <f>C18</f>
        <v>2.1915</v>
      </c>
      <c r="D19" s="123" t="s">
        <v>54</v>
      </c>
      <c r="G19" s="36"/>
      <c r="H19" s="36"/>
      <c r="I19" s="36"/>
      <c r="K19" s="16"/>
      <c r="L19" s="19"/>
      <c r="M19" s="18"/>
    </row>
    <row r="20" spans="2:13" x14ac:dyDescent="0.25">
      <c r="G20" s="36"/>
      <c r="H20" s="36"/>
      <c r="I20" s="36"/>
      <c r="K20" s="20"/>
      <c r="L20" s="21"/>
      <c r="M20" s="22"/>
    </row>
    <row r="28" spans="2:13" ht="15" hidden="1" customHeight="1" x14ac:dyDescent="0.25"/>
    <row r="29" spans="2:13" ht="15" hidden="1" customHeight="1" x14ac:dyDescent="0.25"/>
    <row r="30" spans="2:13" ht="15.75" hidden="1" customHeight="1" thickBot="1" x14ac:dyDescent="0.3"/>
    <row r="31" spans="2:13" ht="15.75" hidden="1" customHeight="1" thickBot="1" x14ac:dyDescent="0.3"/>
    <row r="32" spans="2:13" hidden="1" x14ac:dyDescent="0.25"/>
    <row r="39" spans="11:12" ht="16.5" x14ac:dyDescent="0.3">
      <c r="K39" s="12"/>
    </row>
    <row r="42" spans="11:12" x14ac:dyDescent="0.25">
      <c r="K42" s="14"/>
      <c r="L42" s="14"/>
    </row>
    <row r="43" spans="11:12" x14ac:dyDescent="0.25">
      <c r="K43" s="14"/>
      <c r="L43" s="14"/>
    </row>
    <row r="44" spans="11:12" x14ac:dyDescent="0.25">
      <c r="K44" s="14"/>
      <c r="L44" s="14"/>
    </row>
    <row r="45" spans="11:12" x14ac:dyDescent="0.25">
      <c r="K45" s="14"/>
      <c r="L45" s="14"/>
    </row>
    <row r="46" spans="11:12" x14ac:dyDescent="0.25">
      <c r="K46" s="14"/>
      <c r="L46" s="14"/>
    </row>
    <row r="47" spans="11:12" x14ac:dyDescent="0.25">
      <c r="K47" s="14"/>
      <c r="L47" s="14"/>
    </row>
    <row r="48" spans="11:12" x14ac:dyDescent="0.25">
      <c r="K48" s="14"/>
      <c r="L48" s="14"/>
    </row>
    <row r="49" spans="11:12" x14ac:dyDescent="0.25">
      <c r="K49" s="14"/>
      <c r="L49" s="14"/>
    </row>
    <row r="50" spans="11:12" x14ac:dyDescent="0.25">
      <c r="K50" s="14"/>
      <c r="L50" s="14"/>
    </row>
    <row r="51" spans="11:12" x14ac:dyDescent="0.25">
      <c r="K51" s="14"/>
      <c r="L51" s="14"/>
    </row>
    <row r="52" spans="11:12" x14ac:dyDescent="0.25">
      <c r="K52" s="14"/>
      <c r="L52" s="14"/>
    </row>
  </sheetData>
  <sheetProtection algorithmName="SHA-512" hashValue="TVKNko9huWWGk15n7IStU1Ajuf7qSVlPIPpAwD7IQwjNR/JNxqwf2KkFytv0+54KppXNdckO7Tv05pIixRzivA==" saltValue="WzFBvv3et7Wmtqa53Fy4pg==" spinCount="100000" sheet="1" objects="1" scenarios="1" selectLockedCells="1"/>
  <mergeCells count="4">
    <mergeCell ref="A1:A4"/>
    <mergeCell ref="E7:E11"/>
    <mergeCell ref="G5:I5"/>
    <mergeCell ref="C1:K4"/>
  </mergeCells>
  <conditionalFormatting sqref="F12">
    <cfRule type="expression" dxfId="9" priority="14">
      <formula>_xlfn.ISFORMULA($E$7)</formula>
    </cfRule>
    <cfRule type="expression" dxfId="8" priority="15">
      <formula>ISTEXT($E$7)</formula>
    </cfRule>
  </conditionalFormatting>
  <conditionalFormatting sqref="E13:F13">
    <cfRule type="expression" dxfId="7" priority="6">
      <formula>ISNUMBER($E$13)</formula>
    </cfRule>
  </conditionalFormatting>
  <conditionalFormatting sqref="D12">
    <cfRule type="expression" dxfId="6" priority="12">
      <formula>OR(ISNUMBER($C$12),ISBLANK($C$11))</formula>
    </cfRule>
    <cfRule type="expression" dxfId="5" priority="13">
      <formula>($C$12="Please enter value in cell to the right:")</formula>
    </cfRule>
  </conditionalFormatting>
  <conditionalFormatting sqref="E12">
    <cfRule type="expression" dxfId="4" priority="2">
      <formula>ISNUMBER($E$12)</formula>
    </cfRule>
  </conditionalFormatting>
  <conditionalFormatting sqref="K7">
    <cfRule type="expression" dxfId="3" priority="1" stopIfTrue="1">
      <formula>"ISBLANK($K$9)"</formula>
    </cfRule>
  </conditionalFormatting>
  <dataValidations disablePrompts="1" xWindow="388" yWindow="587" count="4">
    <dataValidation type="date" operator="greaterThan" allowBlank="1" showInputMessage="1" errorTitle="Date Error" error="Please enter a date after 01/01/2022 date in correct dd/mm/yyyy format." prompt="Enter date as dd/mm/yyyy format. " sqref="C7" xr:uid="{515E4566-AFB5-4866-94DE-CB431AAF4C1A}">
      <formula1>44562</formula1>
    </dataValidation>
    <dataValidation type="decimal" operator="greaterThan" showInputMessage="1" showErrorMessage="1" prompt="The average occupancy rate (people per dwelling/unit) should not be edited unless there is sufficient evidence." sqref="C8" xr:uid="{31DEF3BB-E2E5-4E5C-BF5A-2425D3EB9410}">
      <formula1>0</formula1>
    </dataValidation>
    <dataValidation type="whole" operator="greaterThan" showInputMessage="1" showErrorMessage="1" errorTitle="Water usage:" error="Please enter a whole number in litres/person/day" prompt="Please leave as 120 unless there is sufficient evidence to suggest otherwise. If there is a material change to a pre-exisiting dwelling (e.g. an extension) please change to 135." sqref="C9"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on the development site as of the completion date of the project." sqref="C10" xr:uid="{87F490E9-C1CC-4992-A666-0F3B65B428BF}">
      <formula1>0</formula1>
    </dataValidation>
  </dataValidations>
  <hyperlinks>
    <hyperlink ref="A5" location="Instructions!A1" display="Instructions" xr:uid="{2A5D2F81-A7D1-4F35-8A8A-26AE9AB04950}"/>
  </hyperlinks>
  <pageMargins left="0.7" right="0.7" top="0.75" bottom="0.75" header="0.3" footer="0.3"/>
  <pageSetup paperSize="9" scale="42" orientation="portrait" r:id="rId1"/>
  <drawing r:id="rId2"/>
  <extLst>
    <ext xmlns:x14="http://schemas.microsoft.com/office/spreadsheetml/2009/9/main" uri="{CCE6A557-97BC-4b89-ADB6-D9C93CAAB3DF}">
      <x14:dataValidations xmlns:xm="http://schemas.microsoft.com/office/excel/2006/main" disablePrompts="1" xWindow="388" yWindow="587" count="1">
        <x14:dataValidation type="list" allowBlank="1" showInputMessage="1" showErrorMessage="1" xr:uid="{2060F248-1654-4F8C-B1B2-CB874E476D6E}">
          <x14:formula1>
            <xm:f>Lookups!$B$9:$B$55</xm:f>
          </x14:formula1>
          <xm:sqref>C11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L29"/>
  <sheetViews>
    <sheetView showRowColHeaders="0" zoomScale="115" zoomScaleNormal="115" workbookViewId="0">
      <selection activeCell="D8" sqref="D8"/>
    </sheetView>
  </sheetViews>
  <sheetFormatPr defaultColWidth="9.140625" defaultRowHeight="15" x14ac:dyDescent="0.25"/>
  <cols>
    <col min="1" max="1" width="15.85546875" style="2" bestFit="1" customWidth="1"/>
    <col min="2" max="2" width="32.140625" style="2" customWidth="1"/>
    <col min="3" max="3" width="11" style="2" customWidth="1"/>
    <col min="4" max="4" width="19.5703125" style="2" customWidth="1"/>
    <col min="5" max="5" width="8.140625" style="2" customWidth="1"/>
    <col min="6" max="6" width="9.140625" style="2" customWidth="1"/>
    <col min="7" max="7" width="26.140625" style="2" customWidth="1"/>
    <col min="8" max="16384" width="9.140625" style="2"/>
  </cols>
  <sheetData>
    <row r="1" spans="1:12" s="24" customFormat="1" ht="15" customHeight="1" x14ac:dyDescent="0.25">
      <c r="A1" s="146"/>
      <c r="C1" s="153" t="s">
        <v>180</v>
      </c>
      <c r="D1" s="153"/>
      <c r="E1" s="153"/>
      <c r="F1" s="153"/>
      <c r="G1" s="153"/>
      <c r="H1" s="153"/>
      <c r="I1" s="153"/>
      <c r="J1" s="153"/>
      <c r="K1" s="153"/>
      <c r="L1" s="153"/>
    </row>
    <row r="2" spans="1:12" s="24" customFormat="1" ht="15" customHeight="1" x14ac:dyDescent="0.25">
      <c r="A2" s="146"/>
      <c r="B2" s="25"/>
      <c r="C2" s="153"/>
      <c r="D2" s="153"/>
      <c r="E2" s="153"/>
      <c r="F2" s="153"/>
      <c r="G2" s="153"/>
      <c r="H2" s="153"/>
      <c r="I2" s="153"/>
      <c r="J2" s="153"/>
      <c r="K2" s="153"/>
      <c r="L2" s="153"/>
    </row>
    <row r="3" spans="1:12" s="24" customFormat="1" ht="18" customHeight="1" x14ac:dyDescent="0.25">
      <c r="A3" s="146"/>
      <c r="B3" s="25"/>
      <c r="C3" s="153"/>
      <c r="D3" s="153"/>
      <c r="E3" s="153"/>
      <c r="F3" s="153"/>
      <c r="G3" s="153"/>
      <c r="H3" s="153"/>
      <c r="I3" s="153"/>
      <c r="J3" s="153"/>
      <c r="K3" s="153"/>
      <c r="L3" s="153"/>
    </row>
    <row r="4" spans="1:12" s="24" customFormat="1" ht="21" customHeight="1" x14ac:dyDescent="0.25">
      <c r="A4" s="146"/>
      <c r="B4" s="25"/>
      <c r="C4" s="153"/>
      <c r="D4" s="153"/>
      <c r="E4" s="153"/>
      <c r="F4" s="153"/>
      <c r="G4" s="153"/>
      <c r="H4" s="153"/>
      <c r="I4" s="153"/>
      <c r="J4" s="153"/>
      <c r="K4" s="153"/>
      <c r="L4" s="153"/>
    </row>
    <row r="5" spans="1:12" s="23" customFormat="1" ht="18" x14ac:dyDescent="0.25">
      <c r="A5" s="71" t="s">
        <v>73</v>
      </c>
      <c r="B5" s="147" t="s">
        <v>181</v>
      </c>
      <c r="C5" s="147"/>
      <c r="D5" s="147"/>
    </row>
    <row r="6" spans="1:12" ht="12" customHeight="1" x14ac:dyDescent="0.25"/>
    <row r="7" spans="1:12" x14ac:dyDescent="0.25">
      <c r="B7" s="165" t="s">
        <v>55</v>
      </c>
      <c r="C7" s="166"/>
      <c r="D7" s="90" t="s">
        <v>15</v>
      </c>
    </row>
    <row r="8" spans="1:12" ht="18" customHeight="1" x14ac:dyDescent="0.25">
      <c r="B8" s="167" t="s">
        <v>84</v>
      </c>
      <c r="C8" s="168"/>
      <c r="D8" s="107" t="s">
        <v>25</v>
      </c>
    </row>
    <row r="9" spans="1:12" ht="15" customHeight="1" x14ac:dyDescent="0.25">
      <c r="B9" s="164"/>
      <c r="C9" s="164"/>
      <c r="D9" s="38"/>
    </row>
    <row r="10" spans="1:12" ht="60" x14ac:dyDescent="0.25">
      <c r="B10" s="31" t="s">
        <v>56</v>
      </c>
      <c r="C10" s="42" t="s">
        <v>124</v>
      </c>
      <c r="D10" s="41" t="s">
        <v>182</v>
      </c>
    </row>
    <row r="11" spans="1:12" x14ac:dyDescent="0.25">
      <c r="B11" s="98" t="s">
        <v>39</v>
      </c>
      <c r="C11" s="99">
        <v>3.01</v>
      </c>
      <c r="D11" s="89">
        <f>IF(OR(ISBLANK(B11),ISBLANK(C11)),"",IFERROR(C11*VLOOKUP((IF(OR(B11="Residential land",B11="Commercial/industrial land",B11="Open land – built environment",B11="Greenspace",B11="Community food growing",B11="Woodland",B11="Shrub", B11="Water"), "|||"&amp;B11, (B11&amp;"|"&amp;VLOOKUP('Stage 2'!$D$8,Lookups!$B$190:$D$200,3,FALSE)&amp;"|"&amp;VLOOKUP($D$7,Lookups!$B$59:$C$64,2,FALSE)))),Lookups!$E$68:$F$165,2,FALSE),""))</f>
        <v>6.0199999999999997E-2</v>
      </c>
    </row>
    <row r="12" spans="1:12" x14ac:dyDescent="0.25">
      <c r="B12" s="98"/>
      <c r="C12" s="99"/>
      <c r="D12" s="89" t="str">
        <f>IF(OR(ISBLANK(B12),ISBLANK(C12)),"",IFERROR(C12*VLOOKUP((IF(OR(B12="Residential land",B12="Commercial/industrial land",B12="Open land – built environment",B12="Greenspace",B12="Community food growing",B12="Woodland",B12="Shrub", B12="Water"), "|||"&amp;B12, (B12&amp;"|"&amp;VLOOKUP('Stage 2'!$D$8,Lookups!$B$190:$D$200,3,FALSE)&amp;"|"&amp;VLOOKUP($D$7,Lookups!$B$59:$C$64,2,FALSE)))),Lookups!$E$68:$F$165,2,FALSE),""))</f>
        <v/>
      </c>
    </row>
    <row r="13" spans="1:12" x14ac:dyDescent="0.25">
      <c r="B13" s="98"/>
      <c r="C13" s="99"/>
      <c r="D13" s="89" t="str">
        <f>IF(OR(ISBLANK(B13),ISBLANK(C13)),"",IFERROR(C13*VLOOKUP((IF(OR(B13="Residential land",B13="Commercial/industrial land",B13="Open land – built environment",B13="Greenspace",B13="Community food growing",B13="Woodland",B13="Shrub", B13="Water"), "|||"&amp;B13, (B13&amp;"|"&amp;VLOOKUP('Stage 2'!$D$8,Lookups!$B$190:$D$200,3,FALSE)&amp;"|"&amp;VLOOKUP($D$7,Lookups!$B$59:$C$64,2,FALSE)))),Lookups!$E$68:$F$165,2,FALSE),""))</f>
        <v/>
      </c>
    </row>
    <row r="14" spans="1:12" x14ac:dyDescent="0.25">
      <c r="B14" s="98"/>
      <c r="C14" s="99"/>
      <c r="D14" s="89" t="str">
        <f>IF(OR(ISBLANK(B14),ISBLANK(C14)),"",IFERROR(C14*VLOOKUP((IF(OR(B14="Residential land",B14="Commercial/industrial land",B14="Open land – built environment",B14="Greenspace",B14="Community food growing",B14="Woodland",B14="Shrub", B14="Water"), "|||"&amp;B14, (B14&amp;"|"&amp;VLOOKUP('Stage 2'!$D$8,Lookups!$B$190:$D$200,3,FALSE)&amp;"|"&amp;VLOOKUP($D$7,Lookups!$B$59:$C$64,2,FALSE)))),Lookups!$E$68:$F$165,2,FALSE),""))</f>
        <v/>
      </c>
    </row>
    <row r="15" spans="1:12" x14ac:dyDescent="0.25">
      <c r="B15" s="98"/>
      <c r="C15" s="99"/>
      <c r="D15" s="89" t="str">
        <f>IF(OR(ISBLANK(B15),ISBLANK(C15)),"",IFERROR(C15*VLOOKUP((IF(OR(B15="Residential land",B15="Commercial/industrial land",B15="Open land – built environment",B15="Greenspace",B15="Community food growing",B15="Woodland",B15="Shrub", B15="Water"), "|||"&amp;B15, (B15&amp;"|"&amp;VLOOKUP('Stage 2'!$D$8,Lookups!$B$190:$D$200,3,FALSE)&amp;"|"&amp;VLOOKUP($D$7,Lookups!$B$59:$C$64,2,FALSE)))),Lookups!$E$68:$F$165,2,FALSE),""))</f>
        <v/>
      </c>
    </row>
    <row r="16" spans="1:12" x14ac:dyDescent="0.25">
      <c r="B16" s="98"/>
      <c r="C16" s="99"/>
      <c r="D16" s="89" t="str">
        <f>IF(OR(ISBLANK(B16),ISBLANK(C16)),"",IFERROR(C16*VLOOKUP((IF(OR(B16="Residential land",B16="Commercial/industrial land",B16="Open land – built environment",B16="Greenspace",B16="Community food growing",B16="Woodland",B16="Shrub", B16="Water"), "|||"&amp;B16, (B16&amp;"|"&amp;VLOOKUP('Stage 2'!$D$8,Lookups!$B$190:$D$200,3,FALSE)&amp;"|"&amp;VLOOKUP($D$7,Lookups!$B$59:$C$64,2,FALSE)))),Lookups!$E$68:$F$165,2,FALSE),""))</f>
        <v/>
      </c>
    </row>
    <row r="17" spans="2:6" x14ac:dyDescent="0.25">
      <c r="B17" s="98"/>
      <c r="C17" s="99"/>
      <c r="D17" s="89" t="str">
        <f>IF(OR(ISBLANK(B17),ISBLANK(C17)),"",IFERROR(C17*VLOOKUP((IF(OR(B17="Residential land",B17="Commercial/industrial land",B17="Open land – built environment",B17="Greenspace",B17="Community food growing",B17="Woodland",B17="Shrub", B17="Water"), "|||"&amp;B17, (B17&amp;"|"&amp;VLOOKUP('Stage 2'!$D$8,Lookups!$B$190:$D$200,3,FALSE)&amp;"|"&amp;VLOOKUP($D$7,Lookups!$B$59:$C$64,2,FALSE)))),Lookups!$E$68:$F$165,2,FALSE),""))</f>
        <v/>
      </c>
    </row>
    <row r="18" spans="2:6" x14ac:dyDescent="0.25">
      <c r="B18" s="98"/>
      <c r="C18" s="99"/>
      <c r="D18" s="89" t="str">
        <f>IF(OR(ISBLANK(B18),ISBLANK(C18)),"",IFERROR(C18*VLOOKUP((IF(OR(B18="Residential land",B18="Commercial/industrial land",B18="Open land – built environment",B18="Greenspace",B18="Community food growing",B18="Woodland",B18="Shrub", B18="Water"), "|||"&amp;B18, (B18&amp;"|"&amp;VLOOKUP('Stage 2'!$D$8,Lookups!$B$190:$D$200,3,FALSE)&amp;"|"&amp;VLOOKUP($D$7,Lookups!$B$59:$C$64,2,FALSE)))),Lookups!$E$68:$F$165,2,FALSE),""))</f>
        <v/>
      </c>
    </row>
    <row r="19" spans="2:6" x14ac:dyDescent="0.25">
      <c r="B19" s="98"/>
      <c r="C19" s="99"/>
      <c r="D19" s="89" t="str">
        <f>IF(OR(ISBLANK(B19),ISBLANK(C19)),"",IFERROR(C19*VLOOKUP((IF(OR(B19="Residential land",B19="Commercial/industrial land",B19="Open land – built environment",B19="Greenspace",B19="Community food growing",B19="Woodland",B19="Shrub", B19="Water"), "|||"&amp;B19, (B19&amp;"|"&amp;VLOOKUP('Stage 2'!$D$8,Lookups!$B$190:$D$200,3,FALSE)&amp;"|"&amp;VLOOKUP($D$7,Lookups!$B$59:$C$64,2,FALSE)))),Lookups!$E$68:$F$165,2,FALSE),""))</f>
        <v/>
      </c>
    </row>
    <row r="20" spans="2:6" x14ac:dyDescent="0.25">
      <c r="B20" s="98"/>
      <c r="C20" s="99"/>
      <c r="D20" s="89" t="str">
        <f>IF(OR(ISBLANK(B20),ISBLANK(C20)),"",IFERROR(C20*VLOOKUP((IF(OR(B20="Residential land",B20="Commercial/industrial land",B20="Open land – built environment",B20="Greenspace",B20="Community food growing",B20="Woodland",B20="Shrub", B20="Water"), "|||"&amp;B20, (B20&amp;"|"&amp;VLOOKUP('Stage 2'!$D$8,Lookups!$B$190:$D$200,3,FALSE)&amp;"|"&amp;VLOOKUP($D$7,Lookups!$B$59:$C$64,2,FALSE)))),Lookups!$E$68:$F$165,2,FALSE),""))</f>
        <v/>
      </c>
    </row>
    <row r="21" spans="2:6" x14ac:dyDescent="0.25">
      <c r="B21" s="98"/>
      <c r="C21" s="99"/>
      <c r="D21" s="89" t="str">
        <f>IF(OR(ISBLANK(B21),ISBLANK(C21)),"",IFERROR(C21*VLOOKUP((IF(OR(B21="Residential land",B21="Commercial/industrial land",B21="Open land – built environment",B21="Greenspace",B21="Community food growing",B21="Woodland",B21="Shrub", B21="Water"), "|||"&amp;B21, (B21&amp;"|"&amp;VLOOKUP('Stage 2'!$D$8,Lookups!$B$190:$D$200,3,FALSE)&amp;"|"&amp;VLOOKUP($D$7,Lookups!$B$59:$C$64,2,FALSE)))),Lookups!$E$68:$F$165,2,FALSE),""))</f>
        <v/>
      </c>
    </row>
    <row r="22" spans="2:6" x14ac:dyDescent="0.25">
      <c r="B22" s="98"/>
      <c r="C22" s="99"/>
      <c r="D22" s="89" t="str">
        <f>IF(OR(ISBLANK(B22),ISBLANK(C22)),"",IFERROR(C22*VLOOKUP((IF(OR(B22="Residential land",B22="Commercial/industrial land",B22="Open land – built environment",B22="Greenspace",B22="Community food growing",B22="Woodland",B22="Shrub", B22="Water"), "|||"&amp;B22, (B22&amp;"|"&amp;VLOOKUP('Stage 2'!$D$8,Lookups!$B$190:$D$200,3,FALSE)&amp;"|"&amp;VLOOKUP($D$7,Lookups!$B$59:$C$64,2,FALSE)))),Lookups!$E$68:$F$165,2,FALSE),""))</f>
        <v/>
      </c>
    </row>
    <row r="23" spans="2:6" x14ac:dyDescent="0.25">
      <c r="B23" s="98"/>
      <c r="C23" s="99"/>
      <c r="D23" s="89" t="str">
        <f>IF(OR(ISBLANK(B23),ISBLANK(C23)),"",IFERROR(C23*VLOOKUP((IF(OR(B23="Residential land",B23="Commercial/industrial land",B23="Open land – built environment",B23="Greenspace",B23="Community food growing",B23="Woodland",B23="Shrub", B23="Water"), "|||"&amp;B23, (B23&amp;"|"&amp;VLOOKUP('Stage 2'!$D$8,Lookups!$B$190:$D$200,3,FALSE)&amp;"|"&amp;VLOOKUP($D$7,Lookups!$B$59:$C$64,2,FALSE)))),Lookups!$E$68:$F$165,2,FALSE),""))</f>
        <v/>
      </c>
    </row>
    <row r="24" spans="2:6" x14ac:dyDescent="0.25">
      <c r="B24" s="98"/>
      <c r="C24" s="99"/>
      <c r="D24" s="89" t="str">
        <f>IF(OR(ISBLANK(B24),ISBLANK(C24)),"",IFERROR(C24*VLOOKUP((IF(OR(B24="Residential land",B24="Commercial/industrial land",B24="Open land – built environment",B24="Greenspace",B24="Community food growing",B24="Woodland",B24="Shrub", B24="Water"), "|||"&amp;B24, (B24&amp;"|"&amp;VLOOKUP('Stage 2'!$D$8,Lookups!$B$190:$D$200,3,FALSE)&amp;"|"&amp;VLOOKUP($D$7,Lookups!$B$59:$C$64,2,FALSE)))),Lookups!$E$68:$F$165,2,FALSE),""))</f>
        <v/>
      </c>
    </row>
    <row r="25" spans="2:6" x14ac:dyDescent="0.25">
      <c r="B25" s="98"/>
      <c r="C25" s="99"/>
      <c r="D25" s="89" t="str">
        <f>IF(OR(ISBLANK(B25),ISBLANK(C25)),"",IFERROR(C25*VLOOKUP((IF(OR(B25="Residential land",B25="Commercial/industrial land",B25="Open land – built environment",B25="Greenspace",B25="Community food growing",B25="Woodland",B25="Shrub", B25="Water"), "|||"&amp;B25, (B25&amp;"|"&amp;VLOOKUP('Stage 2'!$D$8,Lookups!$B$190:$D$200,3,FALSE)&amp;"|"&amp;VLOOKUP($D$7,Lookups!$B$59:$C$64,2,FALSE)))),Lookups!$E$68:$F$165,2,FALSE),""))</f>
        <v/>
      </c>
      <c r="F25" s="11"/>
    </row>
    <row r="26" spans="2:6" x14ac:dyDescent="0.25">
      <c r="B26" s="98"/>
      <c r="C26" s="99"/>
      <c r="D26" s="89" t="str">
        <f>IF(OR(ISBLANK(B26),ISBLANK(C26)),"",IFERROR(C26*VLOOKUP((IF(OR(B26="Residential land",B26="Commercial/industrial land",B26="Open land – built environment",B26="Greenspace",B26="Community food growing",B26="Woodland",B26="Shrub", B26="Water"), "|||"&amp;B26, (B26&amp;"|"&amp;VLOOKUP('Stage 2'!$D$8,Lookups!$B$190:$D$200,3,FALSE)&amp;"|"&amp;VLOOKUP($D$7,Lookups!$B$59:$C$64,2,FALSE)))),Lookups!$E$68:$F$165,2,FALSE),""))</f>
        <v/>
      </c>
      <c r="F26" s="11"/>
    </row>
    <row r="27" spans="2:6" x14ac:dyDescent="0.25">
      <c r="B27" s="98"/>
      <c r="C27" s="99"/>
      <c r="D27" s="89" t="str">
        <f>IF(OR(ISBLANK(B27),ISBLANK(C27)),"",IFERROR(C27*VLOOKUP((IF(OR(B27="Residential land",B27="Commercial/industrial land",B27="Open land – built environment",B27="Greenspace",B27="Community food growing",B27="Woodland",B27="Shrub", B27="Water"), "|||"&amp;B27, (B27&amp;"|"&amp;VLOOKUP('Stage 2'!$D$8,Lookups!$B$190:$D$200,3,FALSE)&amp;"|"&amp;VLOOKUP($D$7,Lookups!$B$59:$C$64,2,FALSE)))),Lookups!$E$68:$F$165,2,FALSE),""))</f>
        <v/>
      </c>
      <c r="F27" s="11"/>
    </row>
    <row r="28" spans="2:6" x14ac:dyDescent="0.25">
      <c r="B28" s="98"/>
      <c r="C28" s="99"/>
      <c r="D28" s="89" t="str">
        <f>IF(OR(ISBLANK(B28),ISBLANK(C28)),"",IFERROR(C28*VLOOKUP((IF(OR(B28="Residential land",B28="Commercial/industrial land",B28="Open land – built environment",B28="Greenspace",B28="Community food growing",B28="Woodland",B28="Shrub", B28="Water"), "|||"&amp;B28, (B28&amp;"|"&amp;VLOOKUP('Stage 2'!$D$8,Lookups!$B$190:$D$200,3,FALSE)&amp;"|"&amp;VLOOKUP($D$7,Lookups!$B$59:$C$64,2,FALSE)))),Lookups!$E$68:$F$165,2,FALSE),""))</f>
        <v/>
      </c>
    </row>
    <row r="29" spans="2:6" x14ac:dyDescent="0.25">
      <c r="B29" s="34" t="s">
        <v>57</v>
      </c>
      <c r="C29" s="125">
        <f>SUM(C11:C28)</f>
        <v>3.01</v>
      </c>
      <c r="D29" s="126">
        <f>SUM(D11:D28)</f>
        <v>6.0199999999999997E-2</v>
      </c>
    </row>
  </sheetData>
  <sheetProtection algorithmName="SHA-512" hashValue="YX1R3QEOld+pnKVoO9Xzpz1BVVa+P4nqiPClBKHK1dLWyQJOy7gVrEdxPKtZL1XiuwsRLQpMGPX0wKuMppPNnA==" saltValue="xkgz1R4X+DvQRnEkEWuopg==" spinCount="100000" sheet="1" objects="1" scenarios="1" selectLockedCells="1"/>
  <mergeCells count="6">
    <mergeCell ref="B9:C9"/>
    <mergeCell ref="B7:C7"/>
    <mergeCell ref="B8:C8"/>
    <mergeCell ref="A1:A4"/>
    <mergeCell ref="C1:L4"/>
    <mergeCell ref="B5:D5"/>
  </mergeCells>
  <dataValidations disablePrompts="1" xWindow="486" yWindow="513" count="1">
    <dataValidation allowBlank="1" showInputMessage="1" showErrorMessage="1" prompt="Please enter area in hectares." sqref="C11:C28" xr:uid="{7A3F0B97-DB05-43E3-94F5-093694D5E348}"/>
  </dataValidations>
  <hyperlinks>
    <hyperlink ref="A5" location="Instructions!A1" display="Instructions" xr:uid="{769CBB25-05CB-4256-A23D-05BA06FDA3E8}"/>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disablePrompts="1" xWindow="486" yWindow="513" count="4">
        <x14:dataValidation type="list" operator="greaterThan" allowBlank="1" showInputMessage="1" showErrorMessage="1" errorTitle="Soil drainage type" error="Pleas enter the soil drainage type for the development site." prompt="Please enter the soil drainage type for the development site. If uncertain please see the instruction page to find out how to determine your soil drainage type." xr:uid="{30EB6C55-0D33-4679-BDCD-D3A716B82E75}">
          <x14:formula1>
            <xm:f>Lookups!$B$59:$B$64</xm:f>
          </x14:formula1>
          <xm:sqref>D7</xm:sqref>
        </x14:dataValidation>
        <x14:dataValidation type="list" allowBlank="1" showInputMessage="1" showErrorMessage="1" errorTitle="Rainfall" error="Rainfall must be entered from the drop down list." prompt="Please see the instructions page for how to determine the average annual rainfall for the site. If the rainfall volume is not on the list, please select the nearest rainfall band." xr:uid="{506A711F-D616-42C7-91D7-47C349233471}">
          <x14:formula1>
            <xm:f>Lookups!$B$190:$B$200</xm:f>
          </x14:formula1>
          <xm:sqref>D8</xm:sqref>
        </x14:dataValidation>
        <x14:dataValidation type="list" showInputMessage="1" showErrorMessage="1" errorTitle="NVZ" error="Please select whether development area is within an NVZ." prompt="Select whether the development area is within a nitrate vulnerable zone. Please see the instuctions page on how to find this out if uncertain." xr:uid="{9F25A89B-2F33-4BD1-97BD-EA33B22A96BB}">
          <x14:formula1>
            <xm:f>Lookups!#REF!</xm:f>
          </x14:formula1>
          <xm:sqref>D9</xm:sqref>
        </x14:dataValidation>
        <x14:dataValidation type="list" allowBlank="1" showInputMessage="1" showErrorMessage="1" errorTitle="Landcover" error="Please select all pre exisitng landcover types." prompt="Select exisiting (pre-development) land use types from the drop down list." xr:uid="{E4281C79-11BB-4335-A1D5-28B95DE70C3A}">
          <x14:formula1>
            <xm:f>Lookups!$B$169:$B$186</xm:f>
          </x14:formula1>
          <xm:sqref>B11:B28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M25"/>
  <sheetViews>
    <sheetView showRowColHeaders="0" zoomScale="115" zoomScaleNormal="115" workbookViewId="0">
      <selection activeCell="C11" sqref="C11"/>
    </sheetView>
  </sheetViews>
  <sheetFormatPr defaultColWidth="9.140625" defaultRowHeight="15" x14ac:dyDescent="0.25"/>
  <cols>
    <col min="1" max="1" width="15.85546875" style="2" bestFit="1" customWidth="1"/>
    <col min="2" max="2" width="29.140625" style="2" bestFit="1" customWidth="1"/>
    <col min="3" max="3" width="11" style="2" customWidth="1"/>
    <col min="4" max="4" width="28.140625" style="2" customWidth="1"/>
    <col min="5" max="5" width="22.85546875" style="2" customWidth="1"/>
    <col min="6" max="6" width="8.140625" style="2" customWidth="1"/>
    <col min="7" max="7" width="9.140625" style="2"/>
    <col min="8" max="8" width="26.140625" style="2" customWidth="1"/>
    <col min="9" max="16384" width="9.140625" style="2"/>
  </cols>
  <sheetData>
    <row r="1" spans="1:13" s="24" customFormat="1" ht="15" customHeight="1" x14ac:dyDescent="0.25">
      <c r="A1" s="146"/>
      <c r="C1" s="153" t="s">
        <v>83</v>
      </c>
      <c r="D1" s="153"/>
      <c r="E1" s="153"/>
      <c r="F1" s="153"/>
      <c r="G1" s="153"/>
      <c r="H1" s="153"/>
      <c r="I1" s="153"/>
      <c r="J1" s="153"/>
      <c r="K1" s="153"/>
      <c r="L1" s="153"/>
      <c r="M1" s="153"/>
    </row>
    <row r="2" spans="1:13" s="24" customFormat="1" ht="15" customHeight="1" x14ac:dyDescent="0.25">
      <c r="A2" s="146"/>
      <c r="B2" s="25"/>
      <c r="C2" s="153"/>
      <c r="D2" s="153"/>
      <c r="E2" s="153"/>
      <c r="F2" s="153"/>
      <c r="G2" s="153"/>
      <c r="H2" s="153"/>
      <c r="I2" s="153"/>
      <c r="J2" s="153"/>
      <c r="K2" s="153"/>
      <c r="L2" s="153"/>
      <c r="M2" s="153"/>
    </row>
    <row r="3" spans="1:13" s="24" customFormat="1" ht="18" customHeight="1" x14ac:dyDescent="0.25">
      <c r="A3" s="146"/>
      <c r="B3" s="25"/>
      <c r="C3" s="153"/>
      <c r="D3" s="153"/>
      <c r="E3" s="153"/>
      <c r="F3" s="153"/>
      <c r="G3" s="153"/>
      <c r="H3" s="153"/>
      <c r="I3" s="153"/>
      <c r="J3" s="153"/>
      <c r="K3" s="153"/>
      <c r="L3" s="153"/>
      <c r="M3" s="153"/>
    </row>
    <row r="4" spans="1:13" s="24" customFormat="1" ht="21" customHeight="1" x14ac:dyDescent="0.25">
      <c r="A4" s="146"/>
      <c r="B4" s="25"/>
      <c r="C4" s="153"/>
      <c r="D4" s="153"/>
      <c r="E4" s="153"/>
      <c r="F4" s="153"/>
      <c r="G4" s="153"/>
      <c r="H4" s="153"/>
      <c r="I4" s="153"/>
      <c r="J4" s="153"/>
      <c r="K4" s="153"/>
      <c r="L4" s="153"/>
      <c r="M4" s="153"/>
    </row>
    <row r="5" spans="1:13" s="23" customFormat="1" ht="18" x14ac:dyDescent="0.25">
      <c r="A5" s="71" t="s">
        <v>73</v>
      </c>
      <c r="B5" s="147" t="s">
        <v>181</v>
      </c>
      <c r="C5" s="147"/>
    </row>
    <row r="6" spans="1:13" ht="15" customHeight="1" x14ac:dyDescent="0.25">
      <c r="B6" s="164"/>
      <c r="C6" s="164"/>
      <c r="D6" s="38"/>
    </row>
    <row r="7" spans="1:13" ht="51" x14ac:dyDescent="0.25">
      <c r="B7" s="31" t="s">
        <v>178</v>
      </c>
      <c r="C7" s="42" t="s">
        <v>124</v>
      </c>
      <c r="D7" s="41" t="s">
        <v>179</v>
      </c>
      <c r="E7" s="40" t="str" cm="1">
        <f t="array" ref="E7">IF(OR(B7:B24="Agriculture"), "Please enter phosphorus loading calculated in Farmscoper in correct row", "")</f>
        <v/>
      </c>
    </row>
    <row r="8" spans="1:13" x14ac:dyDescent="0.25">
      <c r="B8" s="98"/>
      <c r="C8" s="99"/>
      <c r="D8" s="86" t="str">
        <f>IF(OR(ISBLANK(B8),ISBLANK(C8)),"",IFERROR(C8*VLOOKUP((IF(OR(B8="Residential land",B8="Commercial/industrial land",B8="Open land – built environment",B8="Greenspace",B8="Community food growing",B8="Woodland",B8="Shrub", B8="Water"), "|||"&amp;B8, (B8&amp;"|"&amp;VLOOKUP('Stage 2'!$D$8,Lookups!$B$190:$D$200,3,FALSE)&amp;"|"&amp;VLOOKUP('Stage 2'!$D$7,Lookups!$B$59:$C$64,2,FALSE)))),Lookups!$E$68:$F$165,2,FALSE),""))</f>
        <v/>
      </c>
      <c r="E8" s="14"/>
    </row>
    <row r="9" spans="1:13" x14ac:dyDescent="0.25">
      <c r="B9" s="98" t="s">
        <v>39</v>
      </c>
      <c r="C9" s="99">
        <v>0.63</v>
      </c>
      <c r="D9" s="86">
        <f>IF(OR(ISBLANK(B9),ISBLANK(C9)),"",IFERROR(C9*VLOOKUP((IF(OR(B9="Residential land",B9="Commercial/industrial land",B9="Open land – built environment",B9="Greenspace",B9="Community food growing",B9="Woodland",B9="Shrub", B9="Water"), "|||"&amp;B9, (B9&amp;"|"&amp;VLOOKUP('Stage 2'!$D$8,Lookups!$B$190:$D$200,3,FALSE)&amp;"|"&amp;VLOOKUP('Stage 2'!$D$7,Lookups!$B$59:$C$64,2,FALSE)))),Lookups!$E$68:$F$165,2,FALSE),""))</f>
        <v>1.26E-2</v>
      </c>
      <c r="E9" s="14"/>
    </row>
    <row r="10" spans="1:13" x14ac:dyDescent="0.25">
      <c r="B10" s="98" t="s">
        <v>208</v>
      </c>
      <c r="C10" s="99">
        <v>2.38</v>
      </c>
      <c r="D10" s="86">
        <f>IF(OR(ISBLANK(B10),ISBLANK(C10)),"",IFERROR(C10*VLOOKUP((IF(OR(B10="Residential land",B10="Commercial/industrial land",B10="Open land – built environment",B10="Greenspace",B10="Community food growing",B10="Woodland",B10="Shrub", B10="Water"), "|||"&amp;B10, (B10&amp;"|"&amp;VLOOKUP('Stage 2'!$D$8,Lookups!$B$190:$D$200,3,FALSE)&amp;"|"&amp;VLOOKUP('Stage 2'!$D$7,Lookups!$B$59:$C$64,2,FALSE)))),Lookups!$E$68:$F$165,2,FALSE),""))</f>
        <v>3.2243590902599979</v>
      </c>
      <c r="E10" s="14"/>
    </row>
    <row r="11" spans="1:13" x14ac:dyDescent="0.25">
      <c r="B11" s="98"/>
      <c r="C11" s="99"/>
      <c r="D11" s="86" t="str">
        <f>IF(OR(ISBLANK(B11),ISBLANK(C11)),"",IFERROR(C11*VLOOKUP((IF(OR(B11="Residential land",B11="Commercial/industrial land",B11="Open land – built environment",B11="Greenspace",B11="Community food growing",B11="Woodland",B11="Shrub", B11="Water"), "|||"&amp;B11, (B11&amp;"|"&amp;VLOOKUP('Stage 2'!$D$8,Lookups!$B$190:$D$200,3,FALSE)&amp;"|"&amp;VLOOKUP('Stage 2'!$D$7,Lookups!$B$59:$C$64,2,FALSE)))),Lookups!$E$68:$F$165,2,FALSE),""))</f>
        <v/>
      </c>
      <c r="E11" s="14"/>
    </row>
    <row r="12" spans="1:13" x14ac:dyDescent="0.25">
      <c r="B12" s="98"/>
      <c r="C12" s="99"/>
      <c r="D12" s="86" t="str">
        <f>IF(OR(ISBLANK(B12),ISBLANK(C12)),"",IFERROR(C12*VLOOKUP((IF(OR(B12="Residential land",B12="Commercial/industrial land",B12="Open land – built environment",B12="Greenspace",B12="Community food growing",B12="Woodland",B12="Shrub", B12="Water"), "|||"&amp;B12, (B12&amp;"|"&amp;VLOOKUP('Stage 2'!$D$8,Lookups!$B$190:$D$200,3,FALSE)&amp;"|"&amp;VLOOKUP('Stage 2'!$D$7,Lookups!$B$59:$C$64,2,FALSE)))),Lookups!$E$68:$F$165,2,FALSE),""))</f>
        <v/>
      </c>
      <c r="E12" s="14"/>
    </row>
    <row r="13" spans="1:13" x14ac:dyDescent="0.25">
      <c r="B13" s="98"/>
      <c r="C13" s="99"/>
      <c r="D13" s="86" t="str">
        <f>IF(OR(ISBLANK(B13),ISBLANK(C13)),"",IFERROR(C13*VLOOKUP((IF(OR(B13="Residential land",B13="Commercial/industrial land",B13="Open land – built environment",B13="Greenspace",B13="Community food growing",B13="Woodland",B13="Shrub", B13="Water"), "|||"&amp;B13, (B13&amp;"|"&amp;VLOOKUP('Stage 2'!$D$8,Lookups!$B$190:$D$200,3,FALSE)&amp;"|"&amp;VLOOKUP('Stage 2'!$D$7,Lookups!$B$59:$C$64,2,FALSE)))),Lookups!$E$68:$F$165,2,FALSE),""))</f>
        <v/>
      </c>
      <c r="E13" s="14"/>
    </row>
    <row r="14" spans="1:13" x14ac:dyDescent="0.25">
      <c r="B14" s="98"/>
      <c r="C14" s="99"/>
      <c r="D14" s="86" t="str">
        <f>IF(OR(ISBLANK(B14),ISBLANK(C14)),"",IFERROR(C14*VLOOKUP((IF(OR(B14="Residential land",B14="Commercial/industrial land",B14="Open land – built environment",B14="Greenspace",B14="Community food growing",B14="Woodland",B14="Shrub", B14="Water"), "|||"&amp;B14, (B14&amp;"|"&amp;VLOOKUP('Stage 2'!$D$8,Lookups!$B$190:$D$200,3,FALSE)&amp;"|"&amp;VLOOKUP('Stage 2'!$D$7,Lookups!$B$59:$C$64,2,FALSE)))),Lookups!$E$68:$F$165,2,FALSE),""))</f>
        <v/>
      </c>
      <c r="E14" s="14"/>
    </row>
    <row r="15" spans="1:13" x14ac:dyDescent="0.25">
      <c r="B15" s="98"/>
      <c r="C15" s="99"/>
      <c r="D15" s="86" t="str">
        <f>IF(OR(ISBLANK(B15),ISBLANK(C15)),"",IFERROR(C15*VLOOKUP((IF(OR(B15="Residential land",B15="Commercial/industrial land",B15="Open land – built environment",B15="Greenspace",B15="Community food growing",B15="Woodland",B15="Shrub", B15="Water"), "|||"&amp;B15, (B15&amp;"|"&amp;VLOOKUP('Stage 2'!$D$8,Lookups!$B$190:$D$200,3,FALSE)&amp;"|"&amp;VLOOKUP('Stage 2'!$D$7,Lookups!$B$59:$C$64,2,FALSE)))),Lookups!$E$68:$F$165,2,FALSE),""))</f>
        <v/>
      </c>
      <c r="E15" s="14"/>
    </row>
    <row r="16" spans="1:13" x14ac:dyDescent="0.25">
      <c r="B16" s="98"/>
      <c r="C16" s="99"/>
      <c r="D16" s="86" t="str">
        <f>IF(OR(ISBLANK(B16),ISBLANK(C16)),"",IFERROR(C16*VLOOKUP((IF(OR(B16="Residential land",B16="Commercial/industrial land",B16="Open land – built environment",B16="Greenspace",B16="Community food growing",B16="Woodland",B16="Shrub", B16="Water"), "|||"&amp;B16, (B16&amp;"|"&amp;VLOOKUP('Stage 2'!$D$8,Lookups!$B$190:$D$200,3,FALSE)&amp;"|"&amp;VLOOKUP('Stage 2'!$D$7,Lookups!$B$59:$C$64,2,FALSE)))),Lookups!$E$68:$F$165,2,FALSE),""))</f>
        <v/>
      </c>
      <c r="E16" s="14"/>
    </row>
    <row r="17" spans="2:7" x14ac:dyDescent="0.25">
      <c r="B17" s="98"/>
      <c r="C17" s="99"/>
      <c r="D17" s="86" t="str">
        <f>IF(OR(ISBLANK(B17),ISBLANK(C17)),"",IFERROR(C17*VLOOKUP((IF(OR(B17="Residential land",B17="Commercial/industrial land",B17="Open land – built environment",B17="Greenspace",B17="Community food growing",B17="Woodland",B17="Shrub", B17="Water"), "|||"&amp;B17, (B17&amp;"|"&amp;VLOOKUP('Stage 2'!$D$8,Lookups!$B$190:$D$200,3,FALSE)&amp;"|"&amp;VLOOKUP('Stage 2'!$D$7,Lookups!$B$59:$C$64,2,FALSE)))),Lookups!$E$68:$F$165,2,FALSE),""))</f>
        <v/>
      </c>
      <c r="E17" s="14"/>
    </row>
    <row r="18" spans="2:7" x14ac:dyDescent="0.25">
      <c r="B18" s="98"/>
      <c r="C18" s="99"/>
      <c r="D18" s="86" t="str">
        <f>IF(OR(ISBLANK(B18),ISBLANK(C18)),"",IFERROR(C18*VLOOKUP((IF(OR(B18="Residential land",B18="Commercial/industrial land",B18="Open land – built environment",B18="Greenspace",B18="Community food growing",B18="Woodland",B18="Shrub", B18="Water"), "|||"&amp;B18, (B18&amp;"|"&amp;VLOOKUP('Stage 2'!$D$8,Lookups!$B$190:$D$200,3,FALSE)&amp;"|"&amp;VLOOKUP('Stage 2'!$D$7,Lookups!$B$59:$C$64,2,FALSE)))),Lookups!$E$68:$F$165,2,FALSE),""))</f>
        <v/>
      </c>
      <c r="E18" s="14"/>
    </row>
    <row r="19" spans="2:7" x14ac:dyDescent="0.25">
      <c r="B19" s="98"/>
      <c r="C19" s="99"/>
      <c r="D19" s="86" t="str">
        <f>IF(OR(ISBLANK(B19),ISBLANK(C19)),"",IFERROR(C19*VLOOKUP((IF(OR(B19="Residential land",B19="Commercial/industrial land",B19="Open land – built environment",B19="Greenspace",B19="Community food growing",B19="Woodland",B19="Shrub", B19="Water"), "|||"&amp;B19, (B19&amp;"|"&amp;VLOOKUP('Stage 2'!$D$8,Lookups!$B$190:$D$200,3,FALSE)&amp;"|"&amp;VLOOKUP('Stage 2'!$D$7,Lookups!$B$59:$C$64,2,FALSE)))),Lookups!$E$68:$F$165,2,FALSE),""))</f>
        <v/>
      </c>
      <c r="E19" s="14"/>
    </row>
    <row r="20" spans="2:7" x14ac:dyDescent="0.25">
      <c r="B20" s="98"/>
      <c r="C20" s="99"/>
      <c r="D20" s="86" t="str">
        <f>IF(OR(ISBLANK(B20),ISBLANK(C20)),"",IFERROR(C20*VLOOKUP((IF(OR(B20="Residential land",B20="Commercial/industrial land",B20="Open land – built environment",B20="Greenspace",B20="Community food growing",B20="Woodland",B20="Shrub", B20="Water"), "|||"&amp;B20, (B20&amp;"|"&amp;VLOOKUP('Stage 2'!$D$8,Lookups!$B$190:$D$200,3,FALSE)&amp;"|"&amp;VLOOKUP('Stage 2'!$D$7,Lookups!$B$59:$C$64,2,FALSE)))),Lookups!$E$68:$F$165,2,FALSE),""))</f>
        <v/>
      </c>
      <c r="E20" s="14"/>
    </row>
    <row r="21" spans="2:7" x14ac:dyDescent="0.25">
      <c r="B21" s="98"/>
      <c r="C21" s="99"/>
      <c r="D21" s="86" t="str">
        <f>IF(OR(ISBLANK(B21),ISBLANK(C21)),"",IFERROR(C21*VLOOKUP((IF(OR(B21="Residential land",B21="Commercial/industrial land",B21="Open land – built environment",B21="Greenspace",B21="Community food growing",B21="Woodland",B21="Shrub", B21="Water"), "|||"&amp;B21, (B21&amp;"|"&amp;VLOOKUP('Stage 2'!$D$8,Lookups!$B$190:$D$200,3,FALSE)&amp;"|"&amp;VLOOKUP('Stage 2'!$D$7,Lookups!$B$59:$C$64,2,FALSE)))),Lookups!$E$68:$F$165,2,FALSE),""))</f>
        <v/>
      </c>
      <c r="E21" s="14"/>
    </row>
    <row r="22" spans="2:7" x14ac:dyDescent="0.25">
      <c r="B22" s="98"/>
      <c r="C22" s="99"/>
      <c r="D22" s="86" t="str">
        <f>IF(OR(ISBLANK(B22),ISBLANK(C22)),"",IFERROR(C22*VLOOKUP((IF(OR(B22="Residential land",B22="Commercial/industrial land",B22="Open land – built environment",B22="Greenspace",B22="Community food growing",B22="Woodland",B22="Shrub", B22="Water"), "|||"&amp;B22, (B22&amp;"|"&amp;VLOOKUP('Stage 2'!$D$8,Lookups!$B$190:$D$200,3,FALSE)&amp;"|"&amp;VLOOKUP('Stage 2'!$D$7,Lookups!$B$59:$C$64,2,FALSE)))),Lookups!$E$68:$F$165,2,FALSE),""))</f>
        <v/>
      </c>
      <c r="E22" s="14"/>
      <c r="G22" s="11"/>
    </row>
    <row r="23" spans="2:7" x14ac:dyDescent="0.25">
      <c r="B23" s="98"/>
      <c r="C23" s="99"/>
      <c r="D23" s="86" t="str">
        <f>IF(OR(ISBLANK(B23),ISBLANK(C23)),"",IFERROR(C23*VLOOKUP((IF(OR(B23="Residential land",B23="Commercial/industrial land",B23="Open land – built environment",B23="Greenspace",B23="Community food growing",B23="Woodland",B23="Shrub", B23="Water"), "|||"&amp;B23, (B23&amp;"|"&amp;VLOOKUP('Stage 2'!$D$8,Lookups!$B$190:$D$200,3,FALSE)&amp;"|"&amp;VLOOKUP('Stage 2'!$D$7,Lookups!$B$59:$C$64,2,FALSE)))),Lookups!$E$68:$F$165,2,FALSE),""))</f>
        <v/>
      </c>
      <c r="E23" s="14"/>
    </row>
    <row r="24" spans="2:7" x14ac:dyDescent="0.25">
      <c r="B24" s="98"/>
      <c r="C24" s="99"/>
      <c r="D24" s="86" t="str">
        <f>IF(OR(ISBLANK(B24),ISBLANK(C24)),"",IFERROR(C24*VLOOKUP((IF(OR(B24="Residential land",B24="Commercial/industrial land",B24="Open land – built environment",B24="Greenspace",B24="Community food growing",B24="Woodland",B24="Shrub", B24="Water"), "|||"&amp;B24, (B24&amp;"|"&amp;VLOOKUP('Stage 2'!$D$8,Lookups!$B$190:$D$200,3,FALSE)&amp;"|"&amp;VLOOKUP('Stage 2'!$D$7,Lookups!$B$59:$C$64,2,FALSE)))),Lookups!$E$68:$F$165,2,FALSE),""))</f>
        <v/>
      </c>
      <c r="E24" s="14"/>
    </row>
    <row r="25" spans="2:7" x14ac:dyDescent="0.25">
      <c r="B25" s="34" t="s">
        <v>57</v>
      </c>
      <c r="C25" s="88">
        <f>SUM(C8:C24)</f>
        <v>3.01</v>
      </c>
      <c r="D25" s="87">
        <f>SUM(D8:D24)</f>
        <v>3.2369590902599978</v>
      </c>
    </row>
  </sheetData>
  <sheetProtection algorithmName="SHA-512" hashValue="fnrbIFxvVq7wCdqTk+pPnm58NlFzwUbpRJHHUUUiyKnw0qC21sssnYT80nxpKViKNI5QOdWdlgcx4zmwEN0lJg==" saltValue="jqMsGlVpXmFZrjR9IK0KVA==" spinCount="100000" sheet="1" objects="1" scenarios="1" selectLockedCells="1"/>
  <mergeCells count="4">
    <mergeCell ref="B6:C6"/>
    <mergeCell ref="A1:A4"/>
    <mergeCell ref="C1:M4"/>
    <mergeCell ref="B5:C5"/>
  </mergeCells>
  <conditionalFormatting sqref="E8:E24">
    <cfRule type="expression" dxfId="2" priority="2">
      <formula>OR($B$8:$B$24="Agriculture")</formula>
    </cfRule>
  </conditionalFormatting>
  <conditionalFormatting sqref="E7">
    <cfRule type="expression" dxfId="1" priority="1">
      <formula>$E$7="Please enter phosphorus loading calculated in Farmscoper in correct row"</formula>
    </cfRule>
  </conditionalFormatting>
  <dataValidations count="1">
    <dataValidation allowBlank="1" showInputMessage="1" showErrorMessage="1" prompt="Please enter area in hectares." sqref="C8:C24" xr:uid="{F184D9F1-25CE-4ECB-A443-43B0D3E48B85}"/>
  </dataValidations>
  <hyperlinks>
    <hyperlink ref="A5" location="Instructions!A1" display="Instructions" xr:uid="{5E76A967-A0DC-4553-B191-8F7EC812D47E}"/>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showInputMessage="1" showErrorMessage="1" errorTitle="NVZ" error="Please select whether development area is within an NVZ." prompt="Select whether the development area is within a nitrate vulnerable zone. Please see the instuctions page on how to find this out if uncertain." xr:uid="{BA8A0FFA-A809-44C9-B28C-8720D12FE2D4}">
          <x14:formula1>
            <xm:f>Lookups!#REF!</xm:f>
          </x14:formula1>
          <xm:sqref>D6</xm:sqref>
        </x14:dataValidation>
        <x14:dataValidation type="list" allowBlank="1" showInputMessage="1" showErrorMessage="1" errorTitle="Landcover" error="Please select all pre exisitng landcover types." prompt="Select new (post-development) land use types from the drop down list." xr:uid="{73680CC4-9BFF-4262-9C4F-4C6510F5B5CF}">
          <x14:formula1>
            <xm:f>Lookups!$B$158:$B$165</xm:f>
          </x14:formula1>
          <xm:sqref>B8:B24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Q15"/>
  <sheetViews>
    <sheetView showRowColHeaders="0" zoomScale="115" zoomScaleNormal="115" workbookViewId="0">
      <selection activeCell="E8" sqref="E8"/>
    </sheetView>
  </sheetViews>
  <sheetFormatPr defaultColWidth="9.140625" defaultRowHeight="15" x14ac:dyDescent="0.25"/>
  <cols>
    <col min="1" max="1" width="16.7109375" style="2" customWidth="1"/>
    <col min="2" max="2" width="24.7109375" style="2" customWidth="1"/>
    <col min="3" max="3" width="26.85546875" style="2" customWidth="1"/>
    <col min="4" max="4" width="9.140625" style="2"/>
    <col min="5" max="5" width="22.140625" style="2" customWidth="1"/>
    <col min="6" max="6" width="23.28515625" style="2" customWidth="1"/>
    <col min="7" max="9" width="9.140625" style="2"/>
    <col min="10" max="10" width="7.140625" style="2" customWidth="1"/>
    <col min="11" max="16384" width="9.140625" style="2"/>
  </cols>
  <sheetData>
    <row r="1" spans="1:17" s="24" customFormat="1" ht="17.45" customHeight="1" x14ac:dyDescent="0.25">
      <c r="A1" s="146"/>
      <c r="C1" s="153" t="s">
        <v>79</v>
      </c>
      <c r="D1" s="153"/>
      <c r="E1" s="153"/>
      <c r="F1" s="153"/>
      <c r="G1" s="153"/>
      <c r="H1" s="153"/>
      <c r="I1" s="153"/>
      <c r="J1" s="153"/>
      <c r="K1" s="153"/>
      <c r="L1" s="153"/>
      <c r="M1" s="153"/>
      <c r="N1" s="153"/>
      <c r="O1" s="153"/>
      <c r="P1" s="153"/>
      <c r="Q1" s="153"/>
    </row>
    <row r="2" spans="1:17" s="24" customFormat="1" ht="17.45" customHeight="1" x14ac:dyDescent="0.25">
      <c r="A2" s="146"/>
      <c r="B2" s="25"/>
      <c r="C2" s="153"/>
      <c r="D2" s="153"/>
      <c r="E2" s="153"/>
      <c r="F2" s="153"/>
      <c r="G2" s="153"/>
      <c r="H2" s="153"/>
      <c r="I2" s="153"/>
      <c r="J2" s="153"/>
      <c r="K2" s="153"/>
      <c r="L2" s="153"/>
      <c r="M2" s="153"/>
      <c r="N2" s="153"/>
      <c r="O2" s="153"/>
      <c r="P2" s="153"/>
      <c r="Q2" s="153"/>
    </row>
    <row r="3" spans="1:17" s="24" customFormat="1" ht="17.45" customHeight="1" x14ac:dyDescent="0.25">
      <c r="A3" s="146"/>
      <c r="B3" s="25"/>
      <c r="C3" s="153"/>
      <c r="D3" s="153"/>
      <c r="E3" s="153"/>
      <c r="F3" s="153"/>
      <c r="G3" s="153"/>
      <c r="H3" s="153"/>
      <c r="I3" s="153"/>
      <c r="J3" s="153"/>
      <c r="K3" s="153"/>
      <c r="L3" s="153"/>
      <c r="M3" s="153"/>
      <c r="N3" s="153"/>
      <c r="O3" s="153"/>
      <c r="P3" s="153"/>
      <c r="Q3" s="153"/>
    </row>
    <row r="4" spans="1:17" s="24" customFormat="1" ht="23.25" customHeight="1" x14ac:dyDescent="0.25">
      <c r="A4" s="146"/>
      <c r="B4" s="25"/>
      <c r="C4" s="153"/>
      <c r="D4" s="153"/>
      <c r="E4" s="153"/>
      <c r="F4" s="153"/>
      <c r="G4" s="153"/>
      <c r="H4" s="153"/>
      <c r="I4" s="153"/>
      <c r="J4" s="153"/>
      <c r="K4" s="153"/>
      <c r="L4" s="153"/>
      <c r="M4" s="153"/>
      <c r="N4" s="153"/>
      <c r="O4" s="153"/>
      <c r="P4" s="153"/>
      <c r="Q4" s="153"/>
    </row>
    <row r="5" spans="1:17" s="23" customFormat="1" ht="29.25" customHeight="1" x14ac:dyDescent="0.25">
      <c r="A5" s="71" t="s">
        <v>73</v>
      </c>
      <c r="B5" s="26"/>
      <c r="C5" s="105" t="s">
        <v>74</v>
      </c>
    </row>
    <row r="6" spans="1:17" ht="12" customHeight="1" x14ac:dyDescent="0.35">
      <c r="G6" s="5"/>
      <c r="H6" s="5"/>
      <c r="I6" s="6"/>
      <c r="K6" s="4"/>
    </row>
    <row r="7" spans="1:17" ht="17.25" x14ac:dyDescent="0.35">
      <c r="B7" s="70" t="s">
        <v>60</v>
      </c>
      <c r="C7" s="100">
        <f>'Stage 1'!C19</f>
        <v>2.1915</v>
      </c>
      <c r="D7" s="56"/>
      <c r="G7" s="5"/>
      <c r="H7" s="5"/>
      <c r="I7" s="6"/>
      <c r="K7" s="4"/>
    </row>
    <row r="8" spans="1:17" ht="30" x14ac:dyDescent="0.35">
      <c r="B8" s="101" t="s">
        <v>125</v>
      </c>
      <c r="C8" s="102">
        <f>'Stage 3'!D25-'Stage 2'!D29</f>
        <v>3.1767590902599978</v>
      </c>
      <c r="D8" s="57"/>
      <c r="G8" s="5"/>
      <c r="H8" s="58"/>
      <c r="I8" s="6"/>
      <c r="J8" s="3"/>
      <c r="K8" s="7"/>
    </row>
    <row r="9" spans="1:17" ht="17.25" x14ac:dyDescent="0.25">
      <c r="B9" s="101" t="s">
        <v>59</v>
      </c>
      <c r="C9" s="103">
        <f>C7+C8</f>
        <v>5.3682590902599978</v>
      </c>
      <c r="D9" s="59"/>
      <c r="G9" s="4"/>
      <c r="H9" s="60"/>
      <c r="I9" s="4"/>
      <c r="J9" s="4"/>
      <c r="K9" s="7"/>
    </row>
    <row r="10" spans="1:17" ht="29.25" customHeight="1" x14ac:dyDescent="0.25">
      <c r="B10" s="101" t="s">
        <v>58</v>
      </c>
      <c r="C10" s="104">
        <f>IF(C9&lt;0,C9,C9*1.2)</f>
        <v>6.4419109083119972</v>
      </c>
      <c r="D10" s="10"/>
      <c r="G10" s="7"/>
      <c r="H10" s="61"/>
      <c r="I10" s="7"/>
      <c r="J10" s="7"/>
    </row>
    <row r="11" spans="1:17" ht="24.75" customHeight="1" thickBot="1" x14ac:dyDescent="0.3">
      <c r="B11" s="169" t="str">
        <f>IFERROR(IF(AND('Stage 1'!$C$7&lt;DATE(2025,1,1),OR((VLOOKUP('Stage 1'!$C$11,Lookups!#REF!,2,FALSE))&gt;(VLOOKUP('Stage 1'!$C$11,Lookups!#REF!,4,FALSE)),(VLOOKUP('Stage 1'!$C$11,Lookups!#REF!,3,FALSE))&gt;(VLOOKUP('Stage 1'!$C$11,Lookups!#REF!,5,FALSE)))),"Post-2025 Annual Nutrient Budget","Annual Nutrient Budget"),"")</f>
        <v/>
      </c>
      <c r="C11" s="169"/>
      <c r="D11" s="62"/>
      <c r="E11" s="169"/>
      <c r="F11" s="169"/>
    </row>
    <row r="12" spans="1:17" ht="15" customHeight="1" x14ac:dyDescent="0.25">
      <c r="B12" s="172" t="s">
        <v>72</v>
      </c>
      <c r="C12" s="175" t="str">
        <f>IF(ROUND(C10,2)&lt;0,0&amp;" kg TP/year",ROUND(C10,2)&amp;" kg TP/year")</f>
        <v>6.44 kg TP/year</v>
      </c>
      <c r="E12" s="170"/>
      <c r="F12" s="171"/>
    </row>
    <row r="13" spans="1:17" ht="15" customHeight="1" x14ac:dyDescent="0.25">
      <c r="B13" s="173"/>
      <c r="C13" s="176"/>
      <c r="E13" s="170"/>
      <c r="F13" s="171"/>
    </row>
    <row r="14" spans="1:17" ht="15" customHeight="1" x14ac:dyDescent="0.25">
      <c r="B14" s="173"/>
      <c r="C14" s="176"/>
      <c r="E14" s="170"/>
      <c r="F14" s="171"/>
    </row>
    <row r="15" spans="1:17" ht="15" customHeight="1" thickBot="1" x14ac:dyDescent="0.3">
      <c r="B15" s="174"/>
      <c r="C15" s="177"/>
      <c r="E15" s="170"/>
      <c r="F15" s="171"/>
    </row>
  </sheetData>
  <sheetProtection algorithmName="SHA-512" hashValue="vimH/oiL9AjysWlRoBQj6USdIEEgvBWyNP+C6HFBOhya9+t3pT9mQTLZz6VGXhYWLUJH50qVbzUgPOQS2d251g==" saltValue="gBAgg+Lh4EK6EE7p5xZZ1A==" spinCount="100000" sheet="1" objects="1" scenarios="1" selectLockedCells="1" selectUnlockedCells="1"/>
  <mergeCells count="8">
    <mergeCell ref="A1:A4"/>
    <mergeCell ref="C1:Q4"/>
    <mergeCell ref="E11:F11"/>
    <mergeCell ref="E12:E15"/>
    <mergeCell ref="B11:C11"/>
    <mergeCell ref="F12:F15"/>
    <mergeCell ref="B12:B15"/>
    <mergeCell ref="C12:C15"/>
  </mergeCells>
  <conditionalFormatting sqref="F12:F15">
    <cfRule type="expression" dxfId="0" priority="2">
      <formula>($B$11="Post-2025 Annual Nutrient Budget")</formula>
    </cfRule>
  </conditionalFormatting>
  <hyperlinks>
    <hyperlink ref="A5" location="Instructions!A1" display="Instructions" xr:uid="{4A50DB4B-3D50-41E2-89E3-F8C51A56744E}"/>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I6:I8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B49C7-B7BB-42AB-8604-C79F42A474F0}">
  <dimension ref="A1:Q40"/>
  <sheetViews>
    <sheetView showRowColHeaders="0" zoomScaleNormal="100" workbookViewId="0">
      <selection activeCell="A7" sqref="A7"/>
    </sheetView>
  </sheetViews>
  <sheetFormatPr defaultColWidth="9.140625" defaultRowHeight="15" x14ac:dyDescent="0.25"/>
  <cols>
    <col min="1" max="1" width="16.140625" style="2" customWidth="1"/>
    <col min="2" max="2" width="23.7109375" style="2" customWidth="1"/>
    <col min="3" max="3" width="72.28515625" style="2" customWidth="1"/>
    <col min="4" max="4" width="2.5703125" style="2" customWidth="1"/>
    <col min="5" max="5" width="49.5703125" style="2" bestFit="1" customWidth="1"/>
    <col min="6" max="6" width="30" style="2" customWidth="1"/>
    <col min="7" max="7" width="22.85546875" style="2" customWidth="1"/>
    <col min="8" max="8" width="35.5703125" style="2" bestFit="1" customWidth="1"/>
    <col min="9" max="9" width="7" style="2" bestFit="1" customWidth="1"/>
    <col min="10" max="11" width="9.140625" style="2"/>
    <col min="12" max="12" width="40.140625" style="2" bestFit="1" customWidth="1"/>
    <col min="13" max="16384" width="9.140625" style="2"/>
  </cols>
  <sheetData>
    <row r="1" spans="1:17" s="24" customFormat="1" ht="17.45" customHeight="1" x14ac:dyDescent="0.25">
      <c r="A1" s="146"/>
      <c r="B1" s="179" t="s">
        <v>236</v>
      </c>
      <c r="C1" s="179"/>
      <c r="D1" s="179"/>
      <c r="E1" s="179"/>
      <c r="F1" s="179"/>
      <c r="G1" s="179"/>
      <c r="H1" s="179"/>
      <c r="I1" s="96"/>
      <c r="J1" s="96"/>
      <c r="K1" s="96"/>
      <c r="L1" s="96"/>
      <c r="M1" s="96"/>
      <c r="N1" s="96"/>
      <c r="O1" s="96"/>
      <c r="P1" s="96"/>
      <c r="Q1" s="96"/>
    </row>
    <row r="2" spans="1:17" s="24" customFormat="1" ht="17.45" customHeight="1" x14ac:dyDescent="0.25">
      <c r="A2" s="146"/>
      <c r="B2" s="179"/>
      <c r="C2" s="179"/>
      <c r="D2" s="179"/>
      <c r="E2" s="179"/>
      <c r="F2" s="179"/>
      <c r="G2" s="179"/>
      <c r="H2" s="179"/>
      <c r="I2" s="96"/>
      <c r="J2" s="96"/>
      <c r="K2" s="96"/>
      <c r="L2" s="96"/>
      <c r="M2" s="96"/>
      <c r="N2" s="96"/>
      <c r="O2" s="96"/>
      <c r="P2" s="96"/>
      <c r="Q2" s="96"/>
    </row>
    <row r="3" spans="1:17" s="24" customFormat="1" ht="17.45" customHeight="1" x14ac:dyDescent="0.25">
      <c r="A3" s="146"/>
      <c r="B3" s="179"/>
      <c r="C3" s="179"/>
      <c r="D3" s="179"/>
      <c r="E3" s="179"/>
      <c r="F3" s="179"/>
      <c r="G3" s="179"/>
      <c r="H3" s="179"/>
      <c r="I3" s="96"/>
      <c r="J3" s="96"/>
      <c r="K3" s="96"/>
      <c r="L3" s="96"/>
      <c r="M3" s="96"/>
      <c r="N3" s="96"/>
      <c r="O3" s="96"/>
      <c r="P3" s="96"/>
      <c r="Q3" s="96"/>
    </row>
    <row r="4" spans="1:17" s="24" customFormat="1" ht="23.25" customHeight="1" x14ac:dyDescent="0.25">
      <c r="A4" s="146"/>
      <c r="B4" s="179"/>
      <c r="C4" s="179"/>
      <c r="D4" s="179"/>
      <c r="E4" s="179"/>
      <c r="F4" s="179"/>
      <c r="G4" s="179"/>
      <c r="H4" s="179"/>
      <c r="I4" s="96"/>
      <c r="J4" s="96"/>
      <c r="K4" s="96"/>
      <c r="L4" s="96"/>
      <c r="M4" s="96"/>
      <c r="N4" s="96"/>
      <c r="O4" s="96"/>
      <c r="P4" s="96"/>
      <c r="Q4" s="96"/>
    </row>
    <row r="5" spans="1:17" s="23" customFormat="1" ht="29.25" customHeight="1" x14ac:dyDescent="0.25">
      <c r="A5" s="71" t="s">
        <v>73</v>
      </c>
      <c r="B5" s="147"/>
      <c r="C5" s="147"/>
    </row>
    <row r="6" spans="1:17" ht="15" customHeight="1" x14ac:dyDescent="0.25">
      <c r="L6" s="56"/>
    </row>
    <row r="7" spans="1:17" ht="21.75" customHeight="1" x14ac:dyDescent="0.35">
      <c r="B7" s="139" t="s">
        <v>235</v>
      </c>
      <c r="C7" s="140" t="s">
        <v>210</v>
      </c>
      <c r="D7" s="141"/>
      <c r="L7" s="56"/>
    </row>
    <row r="8" spans="1:17" ht="30" x14ac:dyDescent="0.25">
      <c r="B8" s="130" t="s">
        <v>4</v>
      </c>
      <c r="C8" s="136" t="s">
        <v>211</v>
      </c>
      <c r="D8" s="133"/>
    </row>
    <row r="9" spans="1:17" ht="30" x14ac:dyDescent="0.25">
      <c r="B9" s="130" t="s">
        <v>212</v>
      </c>
      <c r="C9" s="136" t="s">
        <v>213</v>
      </c>
      <c r="D9" s="133"/>
    </row>
    <row r="10" spans="1:17" ht="45" x14ac:dyDescent="0.25">
      <c r="B10" s="130" t="s">
        <v>24</v>
      </c>
      <c r="C10" s="136" t="s">
        <v>214</v>
      </c>
      <c r="D10" s="133"/>
    </row>
    <row r="11" spans="1:17" x14ac:dyDescent="0.25">
      <c r="B11" s="130" t="s">
        <v>215</v>
      </c>
      <c r="C11" s="136" t="s">
        <v>216</v>
      </c>
      <c r="D11" s="133"/>
    </row>
    <row r="12" spans="1:17" x14ac:dyDescent="0.25">
      <c r="B12" s="130" t="s">
        <v>217</v>
      </c>
      <c r="C12" s="136" t="s">
        <v>218</v>
      </c>
      <c r="D12" s="133"/>
    </row>
    <row r="13" spans="1:17" x14ac:dyDescent="0.25">
      <c r="B13" s="130" t="s">
        <v>28</v>
      </c>
      <c r="C13" s="136" t="s">
        <v>219</v>
      </c>
      <c r="D13" s="133"/>
    </row>
    <row r="14" spans="1:17" x14ac:dyDescent="0.25">
      <c r="B14" s="130" t="s">
        <v>36</v>
      </c>
      <c r="C14" s="136" t="s">
        <v>220</v>
      </c>
      <c r="D14" s="133"/>
    </row>
    <row r="15" spans="1:17" ht="60" x14ac:dyDescent="0.25">
      <c r="B15" s="129" t="s">
        <v>221</v>
      </c>
      <c r="C15" s="137" t="s">
        <v>222</v>
      </c>
      <c r="D15" s="134"/>
    </row>
    <row r="16" spans="1:17" ht="45" x14ac:dyDescent="0.25">
      <c r="B16" s="130" t="s">
        <v>116</v>
      </c>
      <c r="C16" s="136" t="s">
        <v>223</v>
      </c>
      <c r="D16" s="133"/>
    </row>
    <row r="17" spans="2:4" ht="45" x14ac:dyDescent="0.25">
      <c r="B17" s="129" t="s">
        <v>38</v>
      </c>
      <c r="C17" s="137" t="s">
        <v>224</v>
      </c>
      <c r="D17" s="134"/>
    </row>
    <row r="18" spans="2:4" ht="75" x14ac:dyDescent="0.25">
      <c r="B18" s="130" t="s">
        <v>39</v>
      </c>
      <c r="C18" s="136" t="s">
        <v>225</v>
      </c>
      <c r="D18" s="133"/>
    </row>
    <row r="19" spans="2:4" x14ac:dyDescent="0.25">
      <c r="B19" s="130" t="s">
        <v>40</v>
      </c>
      <c r="C19" s="136" t="s">
        <v>226</v>
      </c>
      <c r="D19" s="133"/>
    </row>
    <row r="20" spans="2:4" x14ac:dyDescent="0.25">
      <c r="B20" s="130" t="s">
        <v>41</v>
      </c>
      <c r="C20" s="136" t="s">
        <v>227</v>
      </c>
      <c r="D20" s="133"/>
    </row>
    <row r="21" spans="2:4" ht="30" x14ac:dyDescent="0.25">
      <c r="B21" s="128" t="s">
        <v>42</v>
      </c>
      <c r="C21" s="127" t="s">
        <v>228</v>
      </c>
      <c r="D21" s="1"/>
    </row>
    <row r="22" spans="2:4" ht="45" x14ac:dyDescent="0.25">
      <c r="B22" s="129" t="s">
        <v>206</v>
      </c>
      <c r="C22" s="138" t="s">
        <v>233</v>
      </c>
      <c r="D22" s="134"/>
    </row>
    <row r="23" spans="2:4" ht="60" x14ac:dyDescent="0.25">
      <c r="B23" s="130" t="s">
        <v>242</v>
      </c>
      <c r="C23" s="132" t="s">
        <v>229</v>
      </c>
      <c r="D23" s="134"/>
    </row>
    <row r="24" spans="2:4" ht="60" x14ac:dyDescent="0.25">
      <c r="B24" s="130" t="s">
        <v>209</v>
      </c>
      <c r="C24" s="131" t="s">
        <v>230</v>
      </c>
      <c r="D24" s="1"/>
    </row>
    <row r="25" spans="2:4" ht="30" x14ac:dyDescent="0.25">
      <c r="B25" s="128" t="s">
        <v>43</v>
      </c>
      <c r="C25" s="127" t="s">
        <v>231</v>
      </c>
      <c r="D25" s="135"/>
    </row>
    <row r="27" spans="2:4" ht="18" x14ac:dyDescent="0.35">
      <c r="B27" s="74" t="s">
        <v>234</v>
      </c>
      <c r="C27" s="1"/>
      <c r="D27" s="1"/>
    </row>
    <row r="28" spans="2:4" ht="31.5" customHeight="1" x14ac:dyDescent="0.25">
      <c r="B28" s="178" t="s">
        <v>232</v>
      </c>
      <c r="C28" s="178"/>
      <c r="D28" s="1"/>
    </row>
    <row r="29" spans="2:4" ht="13.5" customHeight="1" x14ac:dyDescent="0.25"/>
    <row r="40" ht="18" customHeight="1" x14ac:dyDescent="0.25"/>
  </sheetData>
  <sheetProtection algorithmName="SHA-512" hashValue="Fim4iWld2edyHzFE5RODBF9n20q0ieClQxTC2N3bz9ea+Njp8jk5dmtFNtg29flUyZKbd19rptMPSF3KSt1vRA==" saltValue="lCPsEl5pfQxndkdtji9WAg==" spinCount="100000" sheet="1" objects="1" scenarios="1" selectLockedCells="1" selectUnlockedCells="1"/>
  <mergeCells count="4">
    <mergeCell ref="B28:C28"/>
    <mergeCell ref="A1:A4"/>
    <mergeCell ref="B1:H4"/>
    <mergeCell ref="B5:C5"/>
  </mergeCells>
  <hyperlinks>
    <hyperlink ref="A5" location="Instructions!A1" display="Instructions" xr:uid="{3A050202-55F9-4F8A-B4B6-FF310980BABB}"/>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A005D-1567-437B-8793-17F0C2ED1769}">
  <dimension ref="A1:O13"/>
  <sheetViews>
    <sheetView showGridLines="0" showRowColHeaders="0" topLeftCell="A8" zoomScaleNormal="100" workbookViewId="0">
      <selection activeCell="A6" sqref="A6"/>
    </sheetView>
  </sheetViews>
  <sheetFormatPr defaultColWidth="9.140625" defaultRowHeight="15" x14ac:dyDescent="0.25"/>
  <cols>
    <col min="1" max="1" width="15.7109375" style="2" customWidth="1"/>
    <col min="2" max="2" width="29.7109375" style="2" customWidth="1"/>
    <col min="3" max="10" width="9.140625" style="2"/>
    <col min="11" max="11" width="9.85546875" style="2" customWidth="1"/>
    <col min="12" max="12" width="3" style="2" customWidth="1"/>
    <col min="13" max="16384" width="9.140625" style="2"/>
  </cols>
  <sheetData>
    <row r="1" spans="1:15" s="24" customFormat="1" ht="15" customHeight="1" x14ac:dyDescent="0.25">
      <c r="A1" s="146"/>
      <c r="C1" s="153" t="s">
        <v>159</v>
      </c>
      <c r="D1" s="153"/>
      <c r="E1" s="153"/>
      <c r="F1" s="153"/>
      <c r="G1" s="153"/>
      <c r="H1" s="153"/>
      <c r="I1" s="153"/>
      <c r="J1" s="153"/>
      <c r="K1" s="153"/>
      <c r="L1" s="153"/>
      <c r="M1" s="153"/>
      <c r="N1" s="153"/>
    </row>
    <row r="2" spans="1:15" s="24" customFormat="1" ht="15" customHeight="1" x14ac:dyDescent="0.25">
      <c r="A2" s="146"/>
      <c r="B2" s="25"/>
      <c r="C2" s="153"/>
      <c r="D2" s="153"/>
      <c r="E2" s="153"/>
      <c r="F2" s="153"/>
      <c r="G2" s="153"/>
      <c r="H2" s="153"/>
      <c r="I2" s="153"/>
      <c r="J2" s="153"/>
      <c r="K2" s="153"/>
      <c r="L2" s="153"/>
      <c r="M2" s="153"/>
      <c r="N2" s="153"/>
    </row>
    <row r="3" spans="1:15" s="24" customFormat="1" ht="18" customHeight="1" x14ac:dyDescent="0.25">
      <c r="A3" s="146"/>
      <c r="B3" s="25"/>
      <c r="C3" s="153"/>
      <c r="D3" s="153"/>
      <c r="E3" s="153"/>
      <c r="F3" s="153"/>
      <c r="G3" s="153"/>
      <c r="H3" s="153"/>
      <c r="I3" s="153"/>
      <c r="J3" s="153"/>
      <c r="K3" s="153"/>
      <c r="L3" s="153"/>
      <c r="M3" s="153"/>
      <c r="N3" s="153"/>
    </row>
    <row r="4" spans="1:15" s="24" customFormat="1" ht="17.25" customHeight="1" x14ac:dyDescent="0.25">
      <c r="A4" s="146"/>
      <c r="B4" s="25"/>
      <c r="C4" s="153"/>
      <c r="D4" s="153"/>
      <c r="E4" s="153"/>
      <c r="F4" s="153"/>
      <c r="G4" s="153"/>
      <c r="H4" s="153"/>
      <c r="I4" s="153"/>
      <c r="J4" s="153"/>
      <c r="K4" s="153"/>
      <c r="L4" s="153"/>
      <c r="M4" s="153"/>
      <c r="N4" s="153"/>
    </row>
    <row r="5" spans="1:15" s="23" customFormat="1" ht="29.25" customHeight="1" x14ac:dyDescent="0.25">
      <c r="A5" s="71" t="s">
        <v>73</v>
      </c>
      <c r="B5" s="147"/>
      <c r="C5" s="147"/>
      <c r="G5" s="147"/>
      <c r="H5" s="147"/>
      <c r="I5" s="147"/>
    </row>
    <row r="7" spans="1:15" ht="261" customHeight="1" x14ac:dyDescent="0.3">
      <c r="B7" s="148" t="s">
        <v>202</v>
      </c>
      <c r="C7" s="148"/>
      <c r="D7" s="148"/>
      <c r="E7" s="148"/>
      <c r="F7" s="148"/>
      <c r="G7" s="148"/>
      <c r="H7" s="148"/>
      <c r="I7" s="148"/>
      <c r="J7" s="148"/>
      <c r="K7" s="148"/>
      <c r="L7" s="1"/>
      <c r="O7" s="55"/>
    </row>
    <row r="8" spans="1:15" ht="365.25" customHeight="1" x14ac:dyDescent="0.25">
      <c r="B8" s="180" t="s">
        <v>205</v>
      </c>
      <c r="C8" s="144"/>
      <c r="D8" s="144"/>
      <c r="E8" s="144"/>
      <c r="F8" s="144"/>
      <c r="G8" s="144"/>
      <c r="H8" s="144"/>
      <c r="I8" s="144"/>
      <c r="J8" s="144"/>
      <c r="K8" s="144"/>
      <c r="L8" s="1"/>
      <c r="O8" s="55"/>
    </row>
    <row r="9" spans="1:15" ht="117.6" customHeight="1" x14ac:dyDescent="0.25">
      <c r="B9" s="145" t="s">
        <v>203</v>
      </c>
      <c r="C9" s="145"/>
      <c r="D9" s="145"/>
      <c r="E9" s="145"/>
      <c r="F9" s="145"/>
      <c r="G9" s="145"/>
      <c r="H9" s="145"/>
      <c r="I9" s="145"/>
      <c r="J9" s="145"/>
      <c r="K9" s="145"/>
      <c r="L9" s="1"/>
    </row>
    <row r="10" spans="1:15" ht="167.25" customHeight="1" x14ac:dyDescent="0.25">
      <c r="B10" s="144" t="s">
        <v>183</v>
      </c>
      <c r="C10" s="144"/>
      <c r="D10" s="144"/>
      <c r="E10" s="144"/>
      <c r="F10" s="144"/>
      <c r="G10" s="144"/>
      <c r="H10" s="144"/>
      <c r="I10" s="144"/>
      <c r="J10" s="144"/>
      <c r="K10" s="144"/>
      <c r="L10" s="1"/>
    </row>
    <row r="11" spans="1:15" ht="202.5" customHeight="1" x14ac:dyDescent="0.3">
      <c r="B11" s="148" t="s">
        <v>184</v>
      </c>
      <c r="C11" s="148"/>
      <c r="D11" s="148"/>
      <c r="E11" s="148"/>
      <c r="F11" s="148"/>
      <c r="G11" s="148"/>
      <c r="H11" s="148"/>
      <c r="I11" s="148"/>
      <c r="J11" s="148"/>
      <c r="K11" s="148"/>
      <c r="L11" s="1"/>
    </row>
    <row r="12" spans="1:15" ht="131.1" customHeight="1" x14ac:dyDescent="0.3">
      <c r="B12" s="148" t="s">
        <v>185</v>
      </c>
      <c r="C12" s="148"/>
      <c r="D12" s="148"/>
      <c r="E12" s="148"/>
      <c r="F12" s="148"/>
      <c r="G12" s="148"/>
      <c r="H12" s="148"/>
      <c r="I12" s="148"/>
      <c r="J12" s="148"/>
      <c r="K12" s="148"/>
      <c r="L12" s="1"/>
    </row>
    <row r="13" spans="1:15" ht="153.6" customHeight="1" x14ac:dyDescent="0.25">
      <c r="B13" s="144" t="s">
        <v>204</v>
      </c>
      <c r="C13" s="144"/>
      <c r="D13" s="144"/>
      <c r="E13" s="144"/>
      <c r="F13" s="144"/>
      <c r="G13" s="144"/>
      <c r="H13" s="144"/>
      <c r="I13" s="144"/>
      <c r="J13" s="144"/>
      <c r="K13" s="144"/>
      <c r="L13" s="1"/>
    </row>
  </sheetData>
  <sheetProtection algorithmName="SHA-512" hashValue="rxRo06JkhPNMCAII+ENVb5o/7UsxtBZ6V3c7C+ChzqqW0thexlQJQpm2Q91FrFHvp3FS+MxgEwcj/gWUyL4/iA==" saltValue="SApQcoyJqZ4L6tb1TJj3Hw==" spinCount="100000" sheet="1" objects="1" selectLockedCells="1" selectUnlockedCells="1"/>
  <mergeCells count="11">
    <mergeCell ref="B8:K8"/>
    <mergeCell ref="B13:K13"/>
    <mergeCell ref="A1:A4"/>
    <mergeCell ref="C1:N4"/>
    <mergeCell ref="B5:C5"/>
    <mergeCell ref="G5:I5"/>
    <mergeCell ref="B7:K7"/>
    <mergeCell ref="B9:K9"/>
    <mergeCell ref="B10:K10"/>
    <mergeCell ref="B11:K11"/>
    <mergeCell ref="B12:K12"/>
  </mergeCells>
  <hyperlinks>
    <hyperlink ref="A5" location="Instructions!A1" display="Instructions" xr:uid="{E17B7CA1-1E61-4153-A309-02EF0338306E}"/>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Q235"/>
  <sheetViews>
    <sheetView showRowColHeaders="0" topLeftCell="A5" zoomScaleNormal="100" workbookViewId="0">
      <selection activeCell="D212" sqref="D212"/>
    </sheetView>
  </sheetViews>
  <sheetFormatPr defaultColWidth="9.140625" defaultRowHeight="15" x14ac:dyDescent="0.25"/>
  <cols>
    <col min="1" max="1" width="16.140625" style="2" customWidth="1"/>
    <col min="2" max="2" width="58.28515625" style="2" bestFit="1" customWidth="1"/>
    <col min="3" max="3" width="36" style="2" bestFit="1" customWidth="1"/>
    <col min="4" max="4" width="32.7109375" style="2" bestFit="1" customWidth="1"/>
    <col min="5" max="5" width="49.5703125" style="2" bestFit="1" customWidth="1"/>
    <col min="6" max="6" width="30" style="2" customWidth="1"/>
    <col min="7" max="7" width="22.85546875" style="2" customWidth="1"/>
    <col min="8" max="8" width="35.5703125" style="2" bestFit="1" customWidth="1"/>
    <col min="9" max="9" width="7" style="2" bestFit="1" customWidth="1"/>
    <col min="10" max="11" width="9.140625" style="2"/>
    <col min="12" max="12" width="40.140625" style="2" bestFit="1" customWidth="1"/>
    <col min="13" max="16384" width="9.140625" style="2"/>
  </cols>
  <sheetData>
    <row r="1" spans="1:17" s="24" customFormat="1" ht="17.45" customHeight="1" x14ac:dyDescent="0.25">
      <c r="A1" s="146"/>
      <c r="B1" s="179" t="s">
        <v>119</v>
      </c>
      <c r="C1" s="179"/>
      <c r="D1" s="179"/>
      <c r="E1" s="179"/>
      <c r="F1" s="179"/>
      <c r="G1" s="179"/>
      <c r="H1" s="179"/>
      <c r="I1" s="96"/>
      <c r="J1" s="96"/>
      <c r="K1" s="96"/>
      <c r="L1" s="96"/>
      <c r="M1" s="96"/>
      <c r="N1" s="96"/>
      <c r="O1" s="96"/>
      <c r="P1" s="96"/>
      <c r="Q1" s="96"/>
    </row>
    <row r="2" spans="1:17" s="24" customFormat="1" ht="17.45" customHeight="1" x14ac:dyDescent="0.25">
      <c r="A2" s="146"/>
      <c r="B2" s="179"/>
      <c r="C2" s="179"/>
      <c r="D2" s="179"/>
      <c r="E2" s="179"/>
      <c r="F2" s="179"/>
      <c r="G2" s="179"/>
      <c r="H2" s="179"/>
      <c r="I2" s="96"/>
      <c r="J2" s="96"/>
      <c r="K2" s="96"/>
      <c r="L2" s="96"/>
      <c r="M2" s="96"/>
      <c r="N2" s="96"/>
      <c r="O2" s="96"/>
      <c r="P2" s="96"/>
      <c r="Q2" s="96"/>
    </row>
    <row r="3" spans="1:17" s="24" customFormat="1" ht="17.45" customHeight="1" x14ac:dyDescent="0.25">
      <c r="A3" s="146"/>
      <c r="B3" s="179"/>
      <c r="C3" s="179"/>
      <c r="D3" s="179"/>
      <c r="E3" s="179"/>
      <c r="F3" s="179"/>
      <c r="G3" s="179"/>
      <c r="H3" s="179"/>
      <c r="I3" s="96"/>
      <c r="J3" s="96"/>
      <c r="K3" s="96"/>
      <c r="L3" s="96"/>
      <c r="M3" s="96"/>
      <c r="N3" s="96"/>
      <c r="O3" s="96"/>
      <c r="P3" s="96"/>
      <c r="Q3" s="96"/>
    </row>
    <row r="4" spans="1:17" s="24" customFormat="1" ht="23.25" customHeight="1" x14ac:dyDescent="0.25">
      <c r="A4" s="146"/>
      <c r="B4" s="179"/>
      <c r="C4" s="179"/>
      <c r="D4" s="179"/>
      <c r="E4" s="179"/>
      <c r="F4" s="179"/>
      <c r="G4" s="179"/>
      <c r="H4" s="179"/>
      <c r="I4" s="96"/>
      <c r="J4" s="96"/>
      <c r="K4" s="96"/>
      <c r="L4" s="96"/>
      <c r="M4" s="96"/>
      <c r="N4" s="96"/>
      <c r="O4" s="96"/>
      <c r="P4" s="96"/>
      <c r="Q4" s="96"/>
    </row>
    <row r="5" spans="1:17" s="23" customFormat="1" ht="29.25" customHeight="1" x14ac:dyDescent="0.25">
      <c r="A5" s="71" t="s">
        <v>73</v>
      </c>
      <c r="B5" s="147"/>
      <c r="C5" s="147"/>
    </row>
    <row r="6" spans="1:17" x14ac:dyDescent="0.25">
      <c r="L6" s="56"/>
    </row>
    <row r="7" spans="1:17" ht="18" x14ac:dyDescent="0.35">
      <c r="B7" s="182" t="s">
        <v>118</v>
      </c>
      <c r="C7" s="182"/>
      <c r="L7" s="56"/>
    </row>
    <row r="8" spans="1:17" x14ac:dyDescent="0.25">
      <c r="B8" s="110" t="s">
        <v>80</v>
      </c>
      <c r="C8" s="110" t="s">
        <v>81</v>
      </c>
      <c r="D8" s="97"/>
      <c r="L8" s="56"/>
    </row>
    <row r="9" spans="1:17" x14ac:dyDescent="0.25">
      <c r="B9" s="111" t="s">
        <v>62</v>
      </c>
      <c r="C9" s="111">
        <v>9.6999999999999993</v>
      </c>
      <c r="D9" s="97"/>
      <c r="L9" s="56"/>
    </row>
    <row r="10" spans="1:17" x14ac:dyDescent="0.25">
      <c r="B10" s="111" t="s">
        <v>61</v>
      </c>
      <c r="C10" s="111">
        <v>11.6</v>
      </c>
      <c r="D10" s="97"/>
      <c r="L10" s="56"/>
    </row>
    <row r="11" spans="1:17" x14ac:dyDescent="0.25">
      <c r="B11" s="111" t="s">
        <v>63</v>
      </c>
      <c r="C11" s="111"/>
      <c r="D11" s="97"/>
      <c r="L11" s="56"/>
    </row>
    <row r="12" spans="1:17" x14ac:dyDescent="0.25">
      <c r="B12" s="111" t="s">
        <v>64</v>
      </c>
      <c r="C12" s="111"/>
      <c r="D12" s="97"/>
      <c r="L12" s="56"/>
    </row>
    <row r="13" spans="1:17" ht="15.75" x14ac:dyDescent="0.3">
      <c r="B13" s="112" t="s">
        <v>163</v>
      </c>
      <c r="C13" s="111">
        <v>8</v>
      </c>
      <c r="D13" s="97"/>
      <c r="L13" s="56"/>
    </row>
    <row r="14" spans="1:17" ht="15.75" x14ac:dyDescent="0.3">
      <c r="B14" s="112" t="s">
        <v>86</v>
      </c>
      <c r="C14" s="111">
        <v>8</v>
      </c>
      <c r="D14" s="97"/>
      <c r="L14" s="56"/>
    </row>
    <row r="15" spans="1:17" ht="15.75" x14ac:dyDescent="0.3">
      <c r="B15" s="112" t="s">
        <v>87</v>
      </c>
      <c r="C15" s="111">
        <v>8</v>
      </c>
      <c r="D15" s="97"/>
      <c r="L15" s="56"/>
    </row>
    <row r="16" spans="1:17" ht="15.75" x14ac:dyDescent="0.3">
      <c r="B16" s="112" t="s">
        <v>164</v>
      </c>
      <c r="C16" s="111">
        <v>8</v>
      </c>
      <c r="D16" s="97"/>
      <c r="L16" s="56"/>
    </row>
    <row r="17" spans="2:12" ht="15.75" x14ac:dyDescent="0.3">
      <c r="B17" s="112" t="s">
        <v>165</v>
      </c>
      <c r="C17" s="111">
        <v>8</v>
      </c>
      <c r="D17" s="97"/>
      <c r="L17" s="56"/>
    </row>
    <row r="18" spans="2:12" ht="15.75" x14ac:dyDescent="0.3">
      <c r="B18" s="112" t="s">
        <v>166</v>
      </c>
      <c r="C18" s="111">
        <v>8</v>
      </c>
      <c r="D18" s="97"/>
      <c r="L18" s="56"/>
    </row>
    <row r="19" spans="2:12" ht="15.75" x14ac:dyDescent="0.3">
      <c r="B19" s="112" t="s">
        <v>167</v>
      </c>
      <c r="C19" s="111">
        <v>8</v>
      </c>
      <c r="D19" s="97"/>
    </row>
    <row r="20" spans="2:12" ht="17.25" customHeight="1" x14ac:dyDescent="0.3">
      <c r="B20" s="112" t="s">
        <v>88</v>
      </c>
      <c r="C20" s="111">
        <v>8</v>
      </c>
      <c r="D20" s="97"/>
    </row>
    <row r="21" spans="2:12" ht="15.75" x14ac:dyDescent="0.3">
      <c r="B21" s="112" t="s">
        <v>89</v>
      </c>
      <c r="C21" s="111">
        <v>8</v>
      </c>
      <c r="D21" s="97"/>
    </row>
    <row r="22" spans="2:12" ht="15.75" x14ac:dyDescent="0.3">
      <c r="B22" s="112" t="s">
        <v>90</v>
      </c>
      <c r="C22" s="111">
        <v>8</v>
      </c>
      <c r="D22" s="97"/>
    </row>
    <row r="23" spans="2:12" ht="15.75" x14ac:dyDescent="0.3">
      <c r="B23" s="112" t="s">
        <v>91</v>
      </c>
      <c r="C23" s="111">
        <v>8</v>
      </c>
      <c r="D23" s="97"/>
    </row>
    <row r="24" spans="2:12" ht="15.75" x14ac:dyDescent="0.3">
      <c r="B24" s="112" t="s">
        <v>92</v>
      </c>
      <c r="C24" s="111">
        <v>8</v>
      </c>
      <c r="D24" s="97"/>
    </row>
    <row r="25" spans="2:12" ht="15.75" x14ac:dyDescent="0.3">
      <c r="B25" s="112" t="s">
        <v>93</v>
      </c>
      <c r="C25" s="111">
        <v>8</v>
      </c>
      <c r="D25" s="97"/>
    </row>
    <row r="26" spans="2:12" ht="15.75" x14ac:dyDescent="0.3">
      <c r="B26" s="112" t="s">
        <v>168</v>
      </c>
      <c r="C26" s="111">
        <v>8</v>
      </c>
      <c r="D26" s="97"/>
    </row>
    <row r="27" spans="2:12" ht="15.75" x14ac:dyDescent="0.3">
      <c r="B27" s="112" t="s">
        <v>94</v>
      </c>
      <c r="C27" s="111">
        <v>8</v>
      </c>
      <c r="D27" s="97"/>
    </row>
    <row r="28" spans="2:12" ht="15.75" x14ac:dyDescent="0.3">
      <c r="B28" s="112" t="s">
        <v>95</v>
      </c>
      <c r="C28" s="111">
        <v>8</v>
      </c>
      <c r="D28" s="97"/>
    </row>
    <row r="29" spans="2:12" ht="15.75" x14ac:dyDescent="0.3">
      <c r="B29" s="112" t="s">
        <v>96</v>
      </c>
      <c r="C29" s="111">
        <v>8</v>
      </c>
      <c r="D29" s="97"/>
    </row>
    <row r="30" spans="2:12" ht="15.75" x14ac:dyDescent="0.3">
      <c r="B30" s="112" t="s">
        <v>97</v>
      </c>
      <c r="C30" s="111">
        <v>8</v>
      </c>
      <c r="D30" s="97"/>
    </row>
    <row r="31" spans="2:12" ht="15.75" x14ac:dyDescent="0.3">
      <c r="B31" s="112" t="s">
        <v>98</v>
      </c>
      <c r="C31" s="111">
        <v>8</v>
      </c>
      <c r="D31" s="97"/>
      <c r="L31" s="56"/>
    </row>
    <row r="32" spans="2:12" ht="15.75" x14ac:dyDescent="0.3">
      <c r="B32" s="112" t="s">
        <v>99</v>
      </c>
      <c r="C32" s="111">
        <v>8</v>
      </c>
      <c r="D32" s="97"/>
    </row>
    <row r="33" spans="2:12" ht="15.75" x14ac:dyDescent="0.3">
      <c r="B33" s="112" t="s">
        <v>169</v>
      </c>
      <c r="C33" s="111">
        <v>8</v>
      </c>
      <c r="D33" s="97"/>
    </row>
    <row r="34" spans="2:12" ht="15.75" x14ac:dyDescent="0.3">
      <c r="B34" s="112" t="s">
        <v>100</v>
      </c>
      <c r="C34" s="111">
        <v>8</v>
      </c>
      <c r="D34" s="97"/>
    </row>
    <row r="35" spans="2:12" ht="15.75" x14ac:dyDescent="0.3">
      <c r="B35" s="112" t="s">
        <v>161</v>
      </c>
      <c r="C35" s="111">
        <v>8</v>
      </c>
      <c r="D35" s="97"/>
    </row>
    <row r="36" spans="2:12" ht="15.75" x14ac:dyDescent="0.3">
      <c r="B36" s="112" t="s">
        <v>162</v>
      </c>
      <c r="C36" s="111">
        <v>8</v>
      </c>
      <c r="D36" s="97"/>
    </row>
    <row r="37" spans="2:12" ht="15.75" x14ac:dyDescent="0.3">
      <c r="B37" s="112" t="s">
        <v>101</v>
      </c>
      <c r="C37" s="111">
        <v>8</v>
      </c>
      <c r="D37" s="97"/>
    </row>
    <row r="38" spans="2:12" ht="15.75" x14ac:dyDescent="0.3">
      <c r="B38" s="112" t="s">
        <v>170</v>
      </c>
      <c r="C38" s="111">
        <v>8</v>
      </c>
      <c r="D38" s="97"/>
      <c r="L38" s="119"/>
    </row>
    <row r="39" spans="2:12" ht="15.75" x14ac:dyDescent="0.3">
      <c r="B39" s="112" t="s">
        <v>82</v>
      </c>
      <c r="C39" s="111">
        <v>8</v>
      </c>
      <c r="D39" s="97"/>
    </row>
    <row r="40" spans="2:12" ht="15.75" x14ac:dyDescent="0.3">
      <c r="B40" s="112" t="s">
        <v>102</v>
      </c>
      <c r="C40" s="111">
        <v>8</v>
      </c>
      <c r="D40" s="97"/>
    </row>
    <row r="41" spans="2:12" ht="15.75" x14ac:dyDescent="0.3">
      <c r="B41" s="112" t="s">
        <v>103</v>
      </c>
      <c r="C41" s="111">
        <v>8</v>
      </c>
      <c r="D41" s="97"/>
    </row>
    <row r="42" spans="2:12" ht="15.75" x14ac:dyDescent="0.3">
      <c r="B42" s="112" t="s">
        <v>171</v>
      </c>
      <c r="C42" s="111">
        <v>8</v>
      </c>
      <c r="D42" s="97"/>
    </row>
    <row r="43" spans="2:12" ht="15.75" x14ac:dyDescent="0.3">
      <c r="B43" s="112" t="s">
        <v>172</v>
      </c>
      <c r="C43" s="111">
        <v>8</v>
      </c>
      <c r="D43" s="97"/>
    </row>
    <row r="44" spans="2:12" ht="15.75" x14ac:dyDescent="0.3">
      <c r="B44" s="112" t="s">
        <v>104</v>
      </c>
      <c r="C44" s="111">
        <v>8</v>
      </c>
      <c r="D44" s="97"/>
    </row>
    <row r="45" spans="2:12" ht="15.75" x14ac:dyDescent="0.3">
      <c r="B45" s="112" t="s">
        <v>105</v>
      </c>
      <c r="C45" s="111">
        <v>8</v>
      </c>
      <c r="D45" s="97"/>
    </row>
    <row r="46" spans="2:12" ht="15.75" x14ac:dyDescent="0.3">
      <c r="B46" s="112" t="s">
        <v>173</v>
      </c>
      <c r="C46" s="111">
        <v>8</v>
      </c>
      <c r="D46" s="97"/>
    </row>
    <row r="47" spans="2:12" ht="15.75" x14ac:dyDescent="0.3">
      <c r="B47" s="112" t="s">
        <v>106</v>
      </c>
      <c r="C47" s="111">
        <v>8</v>
      </c>
      <c r="D47" s="97"/>
    </row>
    <row r="48" spans="2:12" ht="15.75" x14ac:dyDescent="0.3">
      <c r="B48" s="112" t="s">
        <v>107</v>
      </c>
      <c r="C48" s="111">
        <v>8</v>
      </c>
      <c r="D48" s="97"/>
    </row>
    <row r="49" spans="2:4" ht="15.75" x14ac:dyDescent="0.3">
      <c r="B49" s="112" t="s">
        <v>160</v>
      </c>
      <c r="C49" s="111">
        <v>8</v>
      </c>
      <c r="D49" s="97"/>
    </row>
    <row r="50" spans="2:4" ht="15.75" x14ac:dyDescent="0.3">
      <c r="B50" s="112" t="s">
        <v>108</v>
      </c>
      <c r="C50" s="111">
        <v>8</v>
      </c>
      <c r="D50" s="97"/>
    </row>
    <row r="51" spans="2:4" ht="15.75" x14ac:dyDescent="0.3">
      <c r="B51" s="112" t="s">
        <v>109</v>
      </c>
      <c r="C51" s="111">
        <v>8</v>
      </c>
      <c r="D51" s="97"/>
    </row>
    <row r="52" spans="2:4" ht="15.75" x14ac:dyDescent="0.3">
      <c r="B52" s="112" t="s">
        <v>110</v>
      </c>
      <c r="C52" s="111">
        <v>8</v>
      </c>
      <c r="D52" s="97"/>
    </row>
    <row r="53" spans="2:4" ht="15.75" x14ac:dyDescent="0.3">
      <c r="B53" s="112" t="s">
        <v>174</v>
      </c>
      <c r="C53" s="111">
        <v>8</v>
      </c>
      <c r="D53" s="97"/>
    </row>
    <row r="54" spans="2:4" ht="15.75" x14ac:dyDescent="0.3">
      <c r="B54" s="112" t="s">
        <v>111</v>
      </c>
      <c r="C54" s="111">
        <v>8</v>
      </c>
      <c r="D54" s="97"/>
    </row>
    <row r="55" spans="2:4" ht="15.75" x14ac:dyDescent="0.3">
      <c r="B55" s="112" t="s">
        <v>112</v>
      </c>
      <c r="C55" s="111">
        <v>8</v>
      </c>
      <c r="D55" s="97"/>
    </row>
    <row r="57" spans="2:4" ht="18" x14ac:dyDescent="0.35">
      <c r="B57" s="182" t="s">
        <v>152</v>
      </c>
      <c r="C57" s="182"/>
      <c r="D57" s="182"/>
    </row>
    <row r="58" spans="2:4" x14ac:dyDescent="0.25">
      <c r="B58" s="110" t="s">
        <v>8</v>
      </c>
      <c r="C58" s="110" t="s">
        <v>9</v>
      </c>
      <c r="D58" s="110" t="s">
        <v>10</v>
      </c>
    </row>
    <row r="59" spans="2:4" x14ac:dyDescent="0.25">
      <c r="B59" s="111" t="s">
        <v>11</v>
      </c>
      <c r="C59" s="111" t="s">
        <v>5</v>
      </c>
      <c r="D59" s="111" t="s">
        <v>12</v>
      </c>
    </row>
    <row r="60" spans="2:4" x14ac:dyDescent="0.25">
      <c r="B60" s="111" t="s">
        <v>13</v>
      </c>
      <c r="C60" s="111" t="s">
        <v>6</v>
      </c>
      <c r="D60" s="111" t="s">
        <v>14</v>
      </c>
    </row>
    <row r="61" spans="2:4" x14ac:dyDescent="0.25">
      <c r="B61" s="111" t="s">
        <v>15</v>
      </c>
      <c r="C61" s="111" t="s">
        <v>7</v>
      </c>
      <c r="D61" s="111" t="s">
        <v>16</v>
      </c>
    </row>
    <row r="62" spans="2:4" x14ac:dyDescent="0.25">
      <c r="B62" s="111" t="s">
        <v>18</v>
      </c>
      <c r="C62" s="111" t="s">
        <v>6</v>
      </c>
      <c r="D62" s="111" t="s">
        <v>14</v>
      </c>
    </row>
    <row r="63" spans="2:4" x14ac:dyDescent="0.25">
      <c r="B63" s="111" t="s">
        <v>19</v>
      </c>
      <c r="C63" s="111" t="s">
        <v>6</v>
      </c>
      <c r="D63" s="111" t="s">
        <v>14</v>
      </c>
    </row>
    <row r="64" spans="2:4" x14ac:dyDescent="0.25">
      <c r="B64" s="111" t="s">
        <v>20</v>
      </c>
      <c r="C64" s="111" t="s">
        <v>6</v>
      </c>
      <c r="D64" s="111" t="s">
        <v>14</v>
      </c>
    </row>
    <row r="66" spans="2:6" ht="18" x14ac:dyDescent="0.35">
      <c r="B66" s="182" t="s">
        <v>153</v>
      </c>
      <c r="C66" s="182"/>
      <c r="D66" s="182"/>
      <c r="E66" s="182"/>
      <c r="F66" s="182"/>
    </row>
    <row r="67" spans="2:6" ht="30" x14ac:dyDescent="0.25">
      <c r="B67" s="113" t="s">
        <v>0</v>
      </c>
      <c r="C67" s="113" t="s">
        <v>1</v>
      </c>
      <c r="D67" s="113" t="s">
        <v>2</v>
      </c>
      <c r="E67" s="113" t="s">
        <v>3</v>
      </c>
      <c r="F67" s="113" t="s">
        <v>207</v>
      </c>
    </row>
    <row r="68" spans="2:6" x14ac:dyDescent="0.25">
      <c r="B68" s="114" t="s">
        <v>4</v>
      </c>
      <c r="C68" s="114" t="s">
        <v>17</v>
      </c>
      <c r="D68" s="114" t="s">
        <v>5</v>
      </c>
      <c r="E68" s="111" t="str">
        <f>B68&amp;"|"&amp;C68&amp;"|"&amp;D68</f>
        <v>Cereals|900to1200|FreeDrain</v>
      </c>
      <c r="F68" s="115">
        <v>0.15419329343543955</v>
      </c>
    </row>
    <row r="69" spans="2:6" x14ac:dyDescent="0.25">
      <c r="B69" s="114" t="s">
        <v>4</v>
      </c>
      <c r="C69" s="114" t="s">
        <v>17</v>
      </c>
      <c r="D69" s="114" t="s">
        <v>6</v>
      </c>
      <c r="E69" s="111" t="str">
        <f t="shared" ref="E69:E132" si="0">B69&amp;"|"&amp;C69&amp;"|"&amp;D69</f>
        <v>Cereals|900to1200|DrainedAr</v>
      </c>
      <c r="F69" s="115">
        <v>0.57996360023872473</v>
      </c>
    </row>
    <row r="70" spans="2:6" x14ac:dyDescent="0.25">
      <c r="B70" s="114" t="s">
        <v>4</v>
      </c>
      <c r="C70" s="114" t="s">
        <v>17</v>
      </c>
      <c r="D70" s="114" t="s">
        <v>7</v>
      </c>
      <c r="E70" s="111" t="str">
        <f t="shared" si="0"/>
        <v>Cereals|900to1200|DrainedArGr</v>
      </c>
      <c r="F70" s="115">
        <v>0.92581491781080727</v>
      </c>
    </row>
    <row r="71" spans="2:6" x14ac:dyDescent="0.25">
      <c r="B71" s="114" t="s">
        <v>4</v>
      </c>
      <c r="C71" s="114" t="s">
        <v>21</v>
      </c>
      <c r="D71" s="114" t="s">
        <v>5</v>
      </c>
      <c r="E71" s="111" t="str">
        <f t="shared" si="0"/>
        <v>Cereals|1200to1500|FreeDrain</v>
      </c>
      <c r="F71" s="115">
        <v>0.23215406723313245</v>
      </c>
    </row>
    <row r="72" spans="2:6" x14ac:dyDescent="0.25">
      <c r="B72" s="114" t="s">
        <v>4</v>
      </c>
      <c r="C72" s="114" t="s">
        <v>21</v>
      </c>
      <c r="D72" s="114" t="s">
        <v>6</v>
      </c>
      <c r="E72" s="111" t="str">
        <f t="shared" si="0"/>
        <v>Cereals|1200to1500|DrainedAr</v>
      </c>
      <c r="F72" s="115">
        <v>0.94015338245774249</v>
      </c>
    </row>
    <row r="73" spans="2:6" x14ac:dyDescent="0.25">
      <c r="B73" s="114" t="s">
        <v>4</v>
      </c>
      <c r="C73" s="114" t="s">
        <v>21</v>
      </c>
      <c r="D73" s="114" t="s">
        <v>7</v>
      </c>
      <c r="E73" s="111" t="str">
        <f t="shared" si="0"/>
        <v>Cereals|1200to1500|DrainedArGr</v>
      </c>
      <c r="F73" s="115">
        <v>1.3664542497350494</v>
      </c>
    </row>
    <row r="74" spans="2:6" x14ac:dyDescent="0.25">
      <c r="B74" s="114" t="s">
        <v>4</v>
      </c>
      <c r="C74" s="114" t="s">
        <v>22</v>
      </c>
      <c r="D74" s="114" t="s">
        <v>5</v>
      </c>
      <c r="E74" s="111" t="str">
        <f t="shared" si="0"/>
        <v>Cereals|Over1500|FreeDrain</v>
      </c>
      <c r="F74" s="115">
        <v>0.41558249221150034</v>
      </c>
    </row>
    <row r="75" spans="2:6" x14ac:dyDescent="0.25">
      <c r="B75" s="114" t="s">
        <v>4</v>
      </c>
      <c r="C75" s="114" t="s">
        <v>22</v>
      </c>
      <c r="D75" s="114" t="s">
        <v>6</v>
      </c>
      <c r="E75" s="111" t="str">
        <f t="shared" si="0"/>
        <v>Cereals|Over1500|DrainedAr</v>
      </c>
      <c r="F75" s="115">
        <v>1.2527169695859273</v>
      </c>
    </row>
    <row r="76" spans="2:6" x14ac:dyDescent="0.25">
      <c r="B76" s="114" t="s">
        <v>4</v>
      </c>
      <c r="C76" s="114" t="s">
        <v>22</v>
      </c>
      <c r="D76" s="114" t="s">
        <v>7</v>
      </c>
      <c r="E76" s="111" t="str">
        <f t="shared" si="0"/>
        <v>Cereals|Over1500|DrainedArGr</v>
      </c>
      <c r="F76" s="115">
        <v>2.4525963028513482</v>
      </c>
    </row>
    <row r="77" spans="2:6" x14ac:dyDescent="0.25">
      <c r="B77" s="114" t="s">
        <v>113</v>
      </c>
      <c r="C77" s="114" t="s">
        <v>17</v>
      </c>
      <c r="D77" s="114" t="s">
        <v>5</v>
      </c>
      <c r="E77" s="111" t="str">
        <f t="shared" si="0"/>
        <v>General cropping|900to1200|FreeDrain</v>
      </c>
      <c r="F77" s="115">
        <v>0.13214203687521126</v>
      </c>
    </row>
    <row r="78" spans="2:6" x14ac:dyDescent="0.25">
      <c r="B78" s="114" t="s">
        <v>113</v>
      </c>
      <c r="C78" s="114" t="s">
        <v>17</v>
      </c>
      <c r="D78" s="114" t="s">
        <v>6</v>
      </c>
      <c r="E78" s="111" t="str">
        <f t="shared" si="0"/>
        <v>General cropping|900to1200|DrainedAr</v>
      </c>
      <c r="F78" s="115">
        <v>0.39675243548939049</v>
      </c>
    </row>
    <row r="79" spans="2:6" x14ac:dyDescent="0.25">
      <c r="B79" s="114" t="s">
        <v>113</v>
      </c>
      <c r="C79" s="114" t="s">
        <v>17</v>
      </c>
      <c r="D79" s="114" t="s">
        <v>7</v>
      </c>
      <c r="E79" s="111" t="str">
        <f t="shared" si="0"/>
        <v>General cropping|900to1200|DrainedArGr</v>
      </c>
      <c r="F79" s="115">
        <v>0.80316500348605646</v>
      </c>
    </row>
    <row r="80" spans="2:6" x14ac:dyDescent="0.25">
      <c r="B80" s="114" t="s">
        <v>113</v>
      </c>
      <c r="C80" s="114" t="s">
        <v>21</v>
      </c>
      <c r="D80" s="114" t="s">
        <v>5</v>
      </c>
      <c r="E80" s="111" t="str">
        <f t="shared" si="0"/>
        <v>General cropping|1200to1500|FreeDrain</v>
      </c>
      <c r="F80" s="115">
        <v>0.20080075197684075</v>
      </c>
    </row>
    <row r="81" spans="2:6" x14ac:dyDescent="0.25">
      <c r="B81" s="114" t="s">
        <v>113</v>
      </c>
      <c r="C81" s="114" t="s">
        <v>21</v>
      </c>
      <c r="D81" s="114" t="s">
        <v>6</v>
      </c>
      <c r="E81" s="111" t="str">
        <f t="shared" si="0"/>
        <v>General cropping|1200to1500|DrainedAr</v>
      </c>
      <c r="F81" s="115">
        <v>0.6523839025910938</v>
      </c>
    </row>
    <row r="82" spans="2:6" x14ac:dyDescent="0.25">
      <c r="B82" s="114" t="s">
        <v>113</v>
      </c>
      <c r="C82" s="114" t="s">
        <v>21</v>
      </c>
      <c r="D82" s="114" t="s">
        <v>7</v>
      </c>
      <c r="E82" s="111" t="str">
        <f t="shared" si="0"/>
        <v>General cropping|1200to1500|DrainedArGr</v>
      </c>
      <c r="F82" s="115">
        <v>1.217975338140632</v>
      </c>
    </row>
    <row r="83" spans="2:6" x14ac:dyDescent="0.25">
      <c r="B83" s="114" t="s">
        <v>113</v>
      </c>
      <c r="C83" s="114" t="s">
        <v>22</v>
      </c>
      <c r="D83" s="114" t="s">
        <v>5</v>
      </c>
      <c r="E83" s="111" t="str">
        <f t="shared" si="0"/>
        <v>General cropping|Over1500|FreeDrain</v>
      </c>
      <c r="F83" s="115">
        <v>0.34993720990375954</v>
      </c>
    </row>
    <row r="84" spans="2:6" x14ac:dyDescent="0.25">
      <c r="B84" s="114" t="s">
        <v>113</v>
      </c>
      <c r="C84" s="114" t="s">
        <v>22</v>
      </c>
      <c r="D84" s="114" t="s">
        <v>6</v>
      </c>
      <c r="E84" s="111" t="str">
        <f t="shared" si="0"/>
        <v>General cropping|Over1500|DrainedAr</v>
      </c>
      <c r="F84" s="115">
        <v>0.86420066298522014</v>
      </c>
    </row>
    <row r="85" spans="2:6" x14ac:dyDescent="0.25">
      <c r="B85" s="114" t="s">
        <v>113</v>
      </c>
      <c r="C85" s="114" t="s">
        <v>22</v>
      </c>
      <c r="D85" s="114" t="s">
        <v>7</v>
      </c>
      <c r="E85" s="111" t="str">
        <f t="shared" si="0"/>
        <v>General cropping|Over1500|DrainedArGr</v>
      </c>
      <c r="F85" s="115">
        <v>2.1148497215635897</v>
      </c>
    </row>
    <row r="86" spans="2:6" x14ac:dyDescent="0.25">
      <c r="B86" s="114" t="s">
        <v>24</v>
      </c>
      <c r="C86" s="114" t="s">
        <v>17</v>
      </c>
      <c r="D86" s="114" t="s">
        <v>5</v>
      </c>
      <c r="E86" s="111" t="str">
        <f t="shared" si="0"/>
        <v>Horticulture|900to1200|FreeDrain</v>
      </c>
      <c r="F86" s="115">
        <v>0.16672315950476474</v>
      </c>
    </row>
    <row r="87" spans="2:6" x14ac:dyDescent="0.25">
      <c r="B87" s="114" t="s">
        <v>24</v>
      </c>
      <c r="C87" s="114" t="s">
        <v>17</v>
      </c>
      <c r="D87" s="114" t="s">
        <v>6</v>
      </c>
      <c r="E87" s="111" t="str">
        <f t="shared" si="0"/>
        <v>Horticulture|900to1200|DrainedAr</v>
      </c>
      <c r="F87" s="115">
        <v>0.67436156775451006</v>
      </c>
    </row>
    <row r="88" spans="2:6" x14ac:dyDescent="0.25">
      <c r="B88" s="114" t="s">
        <v>24</v>
      </c>
      <c r="C88" s="114" t="s">
        <v>17</v>
      </c>
      <c r="D88" s="114" t="s">
        <v>7</v>
      </c>
      <c r="E88" s="111" t="str">
        <f t="shared" si="0"/>
        <v>Horticulture|900to1200|DrainedArGr</v>
      </c>
      <c r="F88" s="115">
        <v>1.0022308443831338</v>
      </c>
    </row>
    <row r="89" spans="2:6" x14ac:dyDescent="0.25">
      <c r="B89" s="114" t="s">
        <v>24</v>
      </c>
      <c r="C89" s="114" t="s">
        <v>21</v>
      </c>
      <c r="D89" s="114" t="s">
        <v>5</v>
      </c>
      <c r="E89" s="111" t="str">
        <f t="shared" si="0"/>
        <v>Horticulture|1200to1500|FreeDrain</v>
      </c>
      <c r="F89" s="115">
        <v>0.25425048587726878</v>
      </c>
    </row>
    <row r="90" spans="2:6" x14ac:dyDescent="0.25">
      <c r="B90" s="114" t="s">
        <v>24</v>
      </c>
      <c r="C90" s="114" t="s">
        <v>21</v>
      </c>
      <c r="D90" s="114" t="s">
        <v>6</v>
      </c>
      <c r="E90" s="111" t="str">
        <f t="shared" si="0"/>
        <v>Horticulture|1200to1500|DrainedAr</v>
      </c>
      <c r="F90" s="115">
        <v>1.1033115862771012</v>
      </c>
    </row>
    <row r="91" spans="2:6" x14ac:dyDescent="0.25">
      <c r="B91" s="114" t="s">
        <v>24</v>
      </c>
      <c r="C91" s="114" t="s">
        <v>21</v>
      </c>
      <c r="D91" s="114" t="s">
        <v>7</v>
      </c>
      <c r="E91" s="111" t="str">
        <f t="shared" si="0"/>
        <v>Horticulture|1200to1500|DrainedArGr</v>
      </c>
      <c r="F91" s="115">
        <v>1.476866706743015</v>
      </c>
    </row>
    <row r="92" spans="2:6" x14ac:dyDescent="0.25">
      <c r="B92" s="114" t="s">
        <v>24</v>
      </c>
      <c r="C92" s="114" t="s">
        <v>22</v>
      </c>
      <c r="D92" s="114" t="s">
        <v>5</v>
      </c>
      <c r="E92" s="111" t="str">
        <f t="shared" si="0"/>
        <v>Horticulture|Over1500|FreeDrain</v>
      </c>
      <c r="F92" s="115">
        <v>0.4608975822345055</v>
      </c>
    </row>
    <row r="93" spans="2:6" x14ac:dyDescent="0.25">
      <c r="B93" s="114" t="s">
        <v>24</v>
      </c>
      <c r="C93" s="114" t="s">
        <v>22</v>
      </c>
      <c r="D93" s="114" t="s">
        <v>6</v>
      </c>
      <c r="E93" s="111" t="str">
        <f t="shared" si="0"/>
        <v>Horticulture|Over1500|DrainedAr</v>
      </c>
      <c r="F93" s="115">
        <v>1.4377500685234581</v>
      </c>
    </row>
    <row r="94" spans="2:6" x14ac:dyDescent="0.25">
      <c r="B94" s="114" t="s">
        <v>24</v>
      </c>
      <c r="C94" s="114" t="s">
        <v>22</v>
      </c>
      <c r="D94" s="114" t="s">
        <v>7</v>
      </c>
      <c r="E94" s="111" t="str">
        <f t="shared" si="0"/>
        <v>Horticulture|Over1500|DrainedArGr</v>
      </c>
      <c r="F94" s="115">
        <v>2.7024434309548298</v>
      </c>
    </row>
    <row r="95" spans="2:6" x14ac:dyDescent="0.25">
      <c r="B95" s="114" t="s">
        <v>114</v>
      </c>
      <c r="C95" s="114" t="s">
        <v>17</v>
      </c>
      <c r="D95" s="114" t="s">
        <v>5</v>
      </c>
      <c r="E95" s="111" t="str">
        <f t="shared" si="0"/>
        <v>Indoor pig farming|900to1200|FreeDrain</v>
      </c>
      <c r="F95" s="115">
        <v>0.27640205635948262</v>
      </c>
    </row>
    <row r="96" spans="2:6" x14ac:dyDescent="0.25">
      <c r="B96" s="114" t="s">
        <v>114</v>
      </c>
      <c r="C96" s="114" t="s">
        <v>17</v>
      </c>
      <c r="D96" s="114" t="s">
        <v>6</v>
      </c>
      <c r="E96" s="111" t="str">
        <f t="shared" si="0"/>
        <v>Indoor pig farming|900to1200|DrainedAr</v>
      </c>
      <c r="F96" s="115">
        <v>1.353742823340139</v>
      </c>
    </row>
    <row r="97" spans="2:6" x14ac:dyDescent="0.25">
      <c r="B97" s="114" t="s">
        <v>114</v>
      </c>
      <c r="C97" s="114" t="s">
        <v>17</v>
      </c>
      <c r="D97" s="114" t="s">
        <v>7</v>
      </c>
      <c r="E97" s="111" t="str">
        <f t="shared" si="0"/>
        <v>Indoor pig farming|900to1200|DrainedArGr</v>
      </c>
      <c r="F97" s="115">
        <v>1.6223830825091436</v>
      </c>
    </row>
    <row r="98" spans="2:6" x14ac:dyDescent="0.25">
      <c r="B98" s="114" t="s">
        <v>114</v>
      </c>
      <c r="C98" s="114" t="s">
        <v>21</v>
      </c>
      <c r="D98" s="114" t="s">
        <v>5</v>
      </c>
      <c r="E98" s="111" t="str">
        <f t="shared" si="0"/>
        <v>Indoor pig farming|1200to1500|FreeDrain</v>
      </c>
      <c r="F98" s="115">
        <v>0.41318147282348888</v>
      </c>
    </row>
    <row r="99" spans="2:6" x14ac:dyDescent="0.25">
      <c r="B99" s="114" t="s">
        <v>114</v>
      </c>
      <c r="C99" s="114" t="s">
        <v>21</v>
      </c>
      <c r="D99" s="114" t="s">
        <v>6</v>
      </c>
      <c r="E99" s="111" t="str">
        <f t="shared" si="0"/>
        <v>Indoor pig farming|1200to1500|DrainedAr</v>
      </c>
      <c r="F99" s="115">
        <v>2.2010976184364064</v>
      </c>
    </row>
    <row r="100" spans="2:6" x14ac:dyDescent="0.25">
      <c r="B100" s="114" t="s">
        <v>114</v>
      </c>
      <c r="C100" s="114" t="s">
        <v>21</v>
      </c>
      <c r="D100" s="114" t="s">
        <v>7</v>
      </c>
      <c r="E100" s="111" t="str">
        <f t="shared" si="0"/>
        <v>Indoor pig farming|1200to1500|DrainedArGr</v>
      </c>
      <c r="F100" s="115">
        <v>2.3281350642639542</v>
      </c>
    </row>
    <row r="101" spans="2:6" x14ac:dyDescent="0.25">
      <c r="B101" s="114" t="s">
        <v>114</v>
      </c>
      <c r="C101" s="114" t="s">
        <v>22</v>
      </c>
      <c r="D101" s="114" t="s">
        <v>5</v>
      </c>
      <c r="E101" s="111" t="str">
        <f t="shared" si="0"/>
        <v>Indoor pig farming|Over1500|FreeDrain</v>
      </c>
      <c r="F101" s="115">
        <v>0.76596048653570303</v>
      </c>
    </row>
    <row r="102" spans="2:6" x14ac:dyDescent="0.25">
      <c r="B102" s="114" t="s">
        <v>114</v>
      </c>
      <c r="C102" s="114" t="s">
        <v>22</v>
      </c>
      <c r="D102" s="114" t="s">
        <v>6</v>
      </c>
      <c r="E102" s="111" t="str">
        <f t="shared" si="0"/>
        <v>Indoor pig farming|Over1500|DrainedAr</v>
      </c>
      <c r="F102" s="115">
        <v>2.8403874960646198</v>
      </c>
    </row>
    <row r="103" spans="2:6" x14ac:dyDescent="0.25">
      <c r="B103" s="114" t="s">
        <v>114</v>
      </c>
      <c r="C103" s="114" t="s">
        <v>22</v>
      </c>
      <c r="D103" s="114" t="s">
        <v>7</v>
      </c>
      <c r="E103" s="111" t="str">
        <f t="shared" si="0"/>
        <v>Indoor pig farming|Over1500|DrainedArGr</v>
      </c>
      <c r="F103" s="115">
        <v>4.4609309798933348</v>
      </c>
    </row>
    <row r="104" spans="2:6" x14ac:dyDescent="0.25">
      <c r="B104" s="114" t="s">
        <v>28</v>
      </c>
      <c r="C104" s="114" t="s">
        <v>17</v>
      </c>
      <c r="D104" s="114" t="s">
        <v>5</v>
      </c>
      <c r="E104" s="111" t="str">
        <f t="shared" si="0"/>
        <v>Poultry|900to1200|FreeDrain</v>
      </c>
      <c r="F104" s="115">
        <v>0.27307559302105927</v>
      </c>
    </row>
    <row r="105" spans="2:6" x14ac:dyDescent="0.25">
      <c r="B105" s="114" t="s">
        <v>28</v>
      </c>
      <c r="C105" s="114" t="s">
        <v>17</v>
      </c>
      <c r="D105" s="114" t="s">
        <v>6</v>
      </c>
      <c r="E105" s="111" t="str">
        <f t="shared" si="0"/>
        <v>Poultry|900to1200|DrainedAr</v>
      </c>
      <c r="F105" s="115">
        <v>1.3297118375727517</v>
      </c>
    </row>
    <row r="106" spans="2:6" x14ac:dyDescent="0.25">
      <c r="B106" s="114" t="s">
        <v>28</v>
      </c>
      <c r="C106" s="114" t="s">
        <v>17</v>
      </c>
      <c r="D106" s="114" t="s">
        <v>7</v>
      </c>
      <c r="E106" s="111" t="str">
        <f t="shared" si="0"/>
        <v>Poultry|900to1200|DrainedArGr</v>
      </c>
      <c r="F106" s="115">
        <v>1.6175072890735813</v>
      </c>
    </row>
    <row r="107" spans="2:6" x14ac:dyDescent="0.25">
      <c r="B107" s="114" t="s">
        <v>28</v>
      </c>
      <c r="C107" s="114" t="s">
        <v>21</v>
      </c>
      <c r="D107" s="114" t="s">
        <v>5</v>
      </c>
      <c r="E107" s="111" t="str">
        <f t="shared" si="0"/>
        <v>Poultry|1200to1500|FreeDrain</v>
      </c>
      <c r="F107" s="115">
        <v>0.40735367494524738</v>
      </c>
    </row>
    <row r="108" spans="2:6" x14ac:dyDescent="0.25">
      <c r="B108" s="114" t="s">
        <v>28</v>
      </c>
      <c r="C108" s="114" t="s">
        <v>21</v>
      </c>
      <c r="D108" s="114" t="s">
        <v>6</v>
      </c>
      <c r="E108" s="111" t="str">
        <f t="shared" si="0"/>
        <v>Poultry|1200to1500|DrainedAr</v>
      </c>
      <c r="F108" s="115">
        <v>2.1532684421453481</v>
      </c>
    </row>
    <row r="109" spans="2:6" x14ac:dyDescent="0.25">
      <c r="B109" s="114" t="s">
        <v>28</v>
      </c>
      <c r="C109" s="114" t="s">
        <v>21</v>
      </c>
      <c r="D109" s="114" t="s">
        <v>7</v>
      </c>
      <c r="E109" s="111" t="str">
        <f t="shared" si="0"/>
        <v>Poultry|1200to1500|DrainedArGr</v>
      </c>
      <c r="F109" s="115">
        <v>2.3182776758594623</v>
      </c>
    </row>
    <row r="110" spans="2:6" x14ac:dyDescent="0.25">
      <c r="B110" s="114" t="s">
        <v>28</v>
      </c>
      <c r="C110" s="114" t="s">
        <v>22</v>
      </c>
      <c r="D110" s="114" t="s">
        <v>5</v>
      </c>
      <c r="E110" s="111" t="str">
        <f t="shared" si="0"/>
        <v>Poultry|Over1500|FreeDrain</v>
      </c>
      <c r="F110" s="115">
        <v>0.75546179116676437</v>
      </c>
    </row>
    <row r="111" spans="2:6" x14ac:dyDescent="0.25">
      <c r="B111" s="114" t="s">
        <v>28</v>
      </c>
      <c r="C111" s="114" t="s">
        <v>22</v>
      </c>
      <c r="D111" s="114" t="s">
        <v>6</v>
      </c>
      <c r="E111" s="111" t="str">
        <f t="shared" si="0"/>
        <v>Poultry|Over1500|DrainedAr</v>
      </c>
      <c r="F111" s="115">
        <v>2.7791792795444574</v>
      </c>
    </row>
    <row r="112" spans="2:6" x14ac:dyDescent="0.25">
      <c r="B112" s="114" t="s">
        <v>28</v>
      </c>
      <c r="C112" s="114" t="s">
        <v>22</v>
      </c>
      <c r="D112" s="114" t="s">
        <v>7</v>
      </c>
      <c r="E112" s="111" t="str">
        <f t="shared" si="0"/>
        <v>Poultry|Over1500|DrainedArGr</v>
      </c>
      <c r="F112" s="115">
        <v>4.4047696948802759</v>
      </c>
    </row>
    <row r="113" spans="2:6" x14ac:dyDescent="0.25">
      <c r="B113" s="114" t="s">
        <v>36</v>
      </c>
      <c r="C113" s="114" t="s">
        <v>17</v>
      </c>
      <c r="D113" s="114" t="s">
        <v>5</v>
      </c>
      <c r="E113" s="111" t="str">
        <f t="shared" si="0"/>
        <v>Dairy|900to1200|FreeDrain</v>
      </c>
      <c r="F113" s="115">
        <v>0.20244647932864962</v>
      </c>
    </row>
    <row r="114" spans="2:6" x14ac:dyDescent="0.25">
      <c r="B114" s="114" t="s">
        <v>36</v>
      </c>
      <c r="C114" s="114" t="s">
        <v>17</v>
      </c>
      <c r="D114" s="114" t="s">
        <v>6</v>
      </c>
      <c r="E114" s="111" t="str">
        <f>B114&amp;"|"&amp;C114&amp;"|"&amp;D114</f>
        <v>Dairy|900to1200|DrainedAr</v>
      </c>
      <c r="F114" s="115">
        <v>0.28982959331168157</v>
      </c>
    </row>
    <row r="115" spans="2:6" x14ac:dyDescent="0.25">
      <c r="B115" s="114" t="s">
        <v>36</v>
      </c>
      <c r="C115" s="114" t="s">
        <v>17</v>
      </c>
      <c r="D115" s="114" t="s">
        <v>7</v>
      </c>
      <c r="E115" s="111" t="str">
        <f t="shared" si="0"/>
        <v>Dairy|900to1200|DrainedArGr</v>
      </c>
      <c r="F115" s="115">
        <v>1.5669089138577397</v>
      </c>
    </row>
    <row r="116" spans="2:6" x14ac:dyDescent="0.25">
      <c r="B116" s="114" t="s">
        <v>36</v>
      </c>
      <c r="C116" s="114" t="s">
        <v>21</v>
      </c>
      <c r="D116" s="114" t="s">
        <v>5</v>
      </c>
      <c r="E116" s="111" t="str">
        <f t="shared" si="0"/>
        <v>Dairy|1200to1500|FreeDrain</v>
      </c>
      <c r="F116" s="115">
        <v>0.26939106794136186</v>
      </c>
    </row>
    <row r="117" spans="2:6" x14ac:dyDescent="0.25">
      <c r="B117" s="114" t="s">
        <v>36</v>
      </c>
      <c r="C117" s="114" t="s">
        <v>21</v>
      </c>
      <c r="D117" s="114" t="s">
        <v>6</v>
      </c>
      <c r="E117" s="111" t="str">
        <f t="shared" si="0"/>
        <v>Dairy|1200to1500|DrainedAr</v>
      </c>
      <c r="F117" s="115">
        <v>0.44188031554071799</v>
      </c>
    </row>
    <row r="118" spans="2:6" x14ac:dyDescent="0.25">
      <c r="B118" s="114" t="s">
        <v>36</v>
      </c>
      <c r="C118" s="114" t="s">
        <v>21</v>
      </c>
      <c r="D118" s="114" t="s">
        <v>7</v>
      </c>
      <c r="E118" s="111" t="str">
        <f t="shared" si="0"/>
        <v>Dairy|1200to1500|DrainedArGr</v>
      </c>
      <c r="F118" s="115">
        <v>2.206915432096638</v>
      </c>
    </row>
    <row r="119" spans="2:6" x14ac:dyDescent="0.25">
      <c r="B119" s="114" t="s">
        <v>36</v>
      </c>
      <c r="C119" s="114" t="s">
        <v>22</v>
      </c>
      <c r="D119" s="114" t="s">
        <v>5</v>
      </c>
      <c r="E119" s="111" t="str">
        <f t="shared" si="0"/>
        <v>Dairy|Over1500|FreeDrain</v>
      </c>
      <c r="F119" s="115">
        <v>0.40221832848568684</v>
      </c>
    </row>
    <row r="120" spans="2:6" x14ac:dyDescent="0.25">
      <c r="B120" s="114" t="s">
        <v>36</v>
      </c>
      <c r="C120" s="114" t="s">
        <v>22</v>
      </c>
      <c r="D120" s="114" t="s">
        <v>6</v>
      </c>
      <c r="E120" s="111" t="str">
        <f t="shared" si="0"/>
        <v>Dairy|Over1500|DrainedAr</v>
      </c>
      <c r="F120" s="115">
        <v>0.55678135972274123</v>
      </c>
    </row>
    <row r="121" spans="2:6" x14ac:dyDescent="0.25">
      <c r="B121" s="114" t="s">
        <v>36</v>
      </c>
      <c r="C121" s="114" t="s">
        <v>22</v>
      </c>
      <c r="D121" s="114" t="s">
        <v>7</v>
      </c>
      <c r="E121" s="111" t="str">
        <f t="shared" si="0"/>
        <v>Dairy|Over1500|DrainedArGr</v>
      </c>
      <c r="F121" s="115">
        <v>3.1957008328590728</v>
      </c>
    </row>
    <row r="122" spans="2:6" x14ac:dyDescent="0.25">
      <c r="B122" s="114" t="s">
        <v>115</v>
      </c>
      <c r="C122" s="114" t="s">
        <v>17</v>
      </c>
      <c r="D122" s="114" t="s">
        <v>5</v>
      </c>
      <c r="E122" s="111" t="str">
        <f t="shared" si="0"/>
        <v>Less Favoured Area grazing|900to1200|FreeDrain</v>
      </c>
      <c r="F122" s="115">
        <v>0.14786712871496027</v>
      </c>
    </row>
    <row r="123" spans="2:6" x14ac:dyDescent="0.25">
      <c r="B123" s="114" t="s">
        <v>115</v>
      </c>
      <c r="C123" s="114" t="s">
        <v>17</v>
      </c>
      <c r="D123" s="114" t="s">
        <v>6</v>
      </c>
      <c r="E123" s="111" t="str">
        <f t="shared" si="0"/>
        <v>Less Favoured Area grazing|900to1200|DrainedAr</v>
      </c>
      <c r="F123" s="115">
        <v>0.17779678859024325</v>
      </c>
    </row>
    <row r="124" spans="2:6" x14ac:dyDescent="0.25">
      <c r="B124" s="114" t="s">
        <v>115</v>
      </c>
      <c r="C124" s="114" t="s">
        <v>17</v>
      </c>
      <c r="D124" s="114" t="s">
        <v>7</v>
      </c>
      <c r="E124" s="111" t="str">
        <f t="shared" si="0"/>
        <v>Less Favoured Area grazing|900to1200|DrainedArGr</v>
      </c>
      <c r="F124" s="115">
        <v>0.98677922302558396</v>
      </c>
    </row>
    <row r="125" spans="2:6" x14ac:dyDescent="0.25">
      <c r="B125" s="114" t="s">
        <v>115</v>
      </c>
      <c r="C125" s="114" t="s">
        <v>21</v>
      </c>
      <c r="D125" s="114" t="s">
        <v>5</v>
      </c>
      <c r="E125" s="111" t="str">
        <f t="shared" si="0"/>
        <v>Less Favoured Area grazing|1200to1500|FreeDrain</v>
      </c>
      <c r="F125" s="115">
        <v>0.20825281074860011</v>
      </c>
    </row>
    <row r="126" spans="2:6" x14ac:dyDescent="0.25">
      <c r="B126" s="114" t="s">
        <v>115</v>
      </c>
      <c r="C126" s="114" t="s">
        <v>21</v>
      </c>
      <c r="D126" s="114" t="s">
        <v>6</v>
      </c>
      <c r="E126" s="111" t="str">
        <f t="shared" si="0"/>
        <v>Less Favoured Area grazing|1200to1500|DrainedAr</v>
      </c>
      <c r="F126" s="115">
        <v>0.27911703651326486</v>
      </c>
    </row>
    <row r="127" spans="2:6" x14ac:dyDescent="0.25">
      <c r="B127" s="114" t="s">
        <v>115</v>
      </c>
      <c r="C127" s="114" t="s">
        <v>21</v>
      </c>
      <c r="D127" s="114" t="s">
        <v>7</v>
      </c>
      <c r="E127" s="111" t="str">
        <f t="shared" si="0"/>
        <v>Less Favoured Area grazing|1200to1500|DrainedArGr</v>
      </c>
      <c r="F127" s="115">
        <v>1.4551826384643347</v>
      </c>
    </row>
    <row r="128" spans="2:6" x14ac:dyDescent="0.25">
      <c r="B128" s="114" t="s">
        <v>115</v>
      </c>
      <c r="C128" s="114" t="s">
        <v>22</v>
      </c>
      <c r="D128" s="114" t="s">
        <v>5</v>
      </c>
      <c r="E128" s="111" t="str">
        <f t="shared" si="0"/>
        <v>Less Favoured Area grazing|Over1500|FreeDrain</v>
      </c>
      <c r="F128" s="115">
        <v>0.32247340175734984</v>
      </c>
    </row>
    <row r="129" spans="2:6" x14ac:dyDescent="0.25">
      <c r="B129" s="114" t="s">
        <v>115</v>
      </c>
      <c r="C129" s="114" t="s">
        <v>22</v>
      </c>
      <c r="D129" s="114" t="s">
        <v>6</v>
      </c>
      <c r="E129" s="111" t="str">
        <f t="shared" si="0"/>
        <v>Less Favoured Area grazing|Over1500|DrainedAr</v>
      </c>
      <c r="F129" s="115">
        <v>0.37039291389916723</v>
      </c>
    </row>
    <row r="130" spans="2:6" x14ac:dyDescent="0.25">
      <c r="B130" s="114" t="s">
        <v>115</v>
      </c>
      <c r="C130" s="114" t="s">
        <v>22</v>
      </c>
      <c r="D130" s="114" t="s">
        <v>7</v>
      </c>
      <c r="E130" s="111" t="str">
        <f t="shared" si="0"/>
        <v>Less Favoured Area grazing|Over1500|DrainedArGr</v>
      </c>
      <c r="F130" s="115">
        <v>2.1729345987133115</v>
      </c>
    </row>
    <row r="131" spans="2:6" x14ac:dyDescent="0.25">
      <c r="B131" s="114" t="s">
        <v>116</v>
      </c>
      <c r="C131" s="114" t="s">
        <v>17</v>
      </c>
      <c r="D131" s="114" t="s">
        <v>5</v>
      </c>
      <c r="E131" s="111" t="str">
        <f t="shared" si="0"/>
        <v>Lowland grazing|900to1200|FreeDrain</v>
      </c>
      <c r="F131" s="115">
        <v>0.1764009506855595</v>
      </c>
    </row>
    <row r="132" spans="2:6" x14ac:dyDescent="0.25">
      <c r="B132" s="114" t="s">
        <v>116</v>
      </c>
      <c r="C132" s="114" t="s">
        <v>17</v>
      </c>
      <c r="D132" s="114" t="s">
        <v>6</v>
      </c>
      <c r="E132" s="111" t="str">
        <f t="shared" si="0"/>
        <v>Lowland grazing|900to1200|DrainedAr</v>
      </c>
      <c r="F132" s="115">
        <v>0.31144395030335092</v>
      </c>
    </row>
    <row r="133" spans="2:6" x14ac:dyDescent="0.25">
      <c r="B133" s="114" t="s">
        <v>116</v>
      </c>
      <c r="C133" s="114" t="s">
        <v>17</v>
      </c>
      <c r="D133" s="114" t="s">
        <v>7</v>
      </c>
      <c r="E133" s="111" t="str">
        <f t="shared" ref="E133:E157" si="1">B133&amp;"|"&amp;C133&amp;"|"&amp;D133</f>
        <v>Lowland grazing|900to1200|DrainedArGr</v>
      </c>
      <c r="F133" s="115">
        <v>1.2220508631869755</v>
      </c>
    </row>
    <row r="134" spans="2:6" x14ac:dyDescent="0.25">
      <c r="B134" s="114" t="s">
        <v>116</v>
      </c>
      <c r="C134" s="114" t="s">
        <v>21</v>
      </c>
      <c r="D134" s="114" t="s">
        <v>5</v>
      </c>
      <c r="E134" s="111" t="str">
        <f t="shared" si="1"/>
        <v>Lowland grazing|1200to1500|FreeDrain</v>
      </c>
      <c r="F134" s="115">
        <v>0.24558493959942354</v>
      </c>
    </row>
    <row r="135" spans="2:6" x14ac:dyDescent="0.25">
      <c r="B135" s="114" t="s">
        <v>116</v>
      </c>
      <c r="C135" s="114" t="s">
        <v>21</v>
      </c>
      <c r="D135" s="114" t="s">
        <v>6</v>
      </c>
      <c r="E135" s="111" t="str">
        <f t="shared" si="1"/>
        <v>Lowland grazing|1200to1500|DrainedAr</v>
      </c>
      <c r="F135" s="115">
        <v>0.48952826782479164</v>
      </c>
    </row>
    <row r="136" spans="2:6" x14ac:dyDescent="0.25">
      <c r="B136" s="114" t="s">
        <v>116</v>
      </c>
      <c r="C136" s="114" t="s">
        <v>21</v>
      </c>
      <c r="D136" s="114" t="s">
        <v>7</v>
      </c>
      <c r="E136" s="111" t="str">
        <f t="shared" si="1"/>
        <v>Lowland grazing|1200to1500|DrainedArGr</v>
      </c>
      <c r="F136" s="115">
        <v>1.7742527069229337</v>
      </c>
    </row>
    <row r="137" spans="2:6" x14ac:dyDescent="0.25">
      <c r="B137" s="114" t="s">
        <v>116</v>
      </c>
      <c r="C137" s="114" t="s">
        <v>22</v>
      </c>
      <c r="D137" s="114" t="s">
        <v>5</v>
      </c>
      <c r="E137" s="111" t="str">
        <f t="shared" si="1"/>
        <v>Lowland grazing|Over1500|FreeDrain</v>
      </c>
      <c r="F137" s="115">
        <v>0.38536630835989727</v>
      </c>
    </row>
    <row r="138" spans="2:6" x14ac:dyDescent="0.25">
      <c r="B138" s="114" t="s">
        <v>116</v>
      </c>
      <c r="C138" s="114" t="s">
        <v>22</v>
      </c>
      <c r="D138" s="114" t="s">
        <v>6</v>
      </c>
      <c r="E138" s="111" t="str">
        <f t="shared" si="1"/>
        <v>Lowland grazing|Over1500|DrainedAr</v>
      </c>
      <c r="F138" s="115">
        <v>0.64438159300659226</v>
      </c>
    </row>
    <row r="139" spans="2:6" x14ac:dyDescent="0.25">
      <c r="B139" s="114" t="s">
        <v>116</v>
      </c>
      <c r="C139" s="114" t="s">
        <v>22</v>
      </c>
      <c r="D139" s="114" t="s">
        <v>7</v>
      </c>
      <c r="E139" s="111" t="str">
        <f t="shared" si="1"/>
        <v>Lowland grazing|Over1500|DrainedArGr</v>
      </c>
      <c r="F139" s="115">
        <v>2.7020628488632012</v>
      </c>
    </row>
    <row r="140" spans="2:6" x14ac:dyDescent="0.25">
      <c r="B140" s="114" t="s">
        <v>38</v>
      </c>
      <c r="C140" s="114" t="s">
        <v>17</v>
      </c>
      <c r="D140" s="114" t="s">
        <v>5</v>
      </c>
      <c r="E140" s="111" t="str">
        <f t="shared" si="1"/>
        <v>Mixed|900to1200|FreeDrain</v>
      </c>
      <c r="F140" s="115">
        <v>0.17659791417041704</v>
      </c>
    </row>
    <row r="141" spans="2:6" x14ac:dyDescent="0.25">
      <c r="B141" s="114" t="s">
        <v>38</v>
      </c>
      <c r="C141" s="114" t="s">
        <v>17</v>
      </c>
      <c r="D141" s="114" t="s">
        <v>6</v>
      </c>
      <c r="E141" s="111" t="str">
        <f t="shared" si="1"/>
        <v>Mixed|900to1200|DrainedAr</v>
      </c>
      <c r="F141" s="115">
        <v>0.4065155504775802</v>
      </c>
    </row>
    <row r="142" spans="2:6" x14ac:dyDescent="0.25">
      <c r="B142" s="114" t="s">
        <v>38</v>
      </c>
      <c r="C142" s="114" t="s">
        <v>17</v>
      </c>
      <c r="D142" s="114" t="s">
        <v>7</v>
      </c>
      <c r="E142" s="111" t="str">
        <f t="shared" si="1"/>
        <v>Mixed|900to1200|DrainedArGr</v>
      </c>
      <c r="F142" s="115">
        <v>1.291659273290475</v>
      </c>
    </row>
    <row r="143" spans="2:6" x14ac:dyDescent="0.25">
      <c r="B143" s="114" t="s">
        <v>38</v>
      </c>
      <c r="C143" s="114" t="s">
        <v>21</v>
      </c>
      <c r="D143" s="114" t="s">
        <v>5</v>
      </c>
      <c r="E143" s="111" t="str">
        <f t="shared" si="1"/>
        <v>Mixed|1200to1500|FreeDrain</v>
      </c>
      <c r="F143" s="115">
        <v>0.24918141800428056</v>
      </c>
    </row>
    <row r="144" spans="2:6" x14ac:dyDescent="0.25">
      <c r="B144" s="114" t="s">
        <v>38</v>
      </c>
      <c r="C144" s="114" t="s">
        <v>21</v>
      </c>
      <c r="D144" s="114" t="s">
        <v>6</v>
      </c>
      <c r="E144" s="111" t="str">
        <f t="shared" si="1"/>
        <v>Mixed|1200to1500|DrainedAr</v>
      </c>
      <c r="F144" s="115">
        <v>0.64581896938916072</v>
      </c>
    </row>
    <row r="145" spans="2:8" x14ac:dyDescent="0.25">
      <c r="B145" s="114" t="s">
        <v>38</v>
      </c>
      <c r="C145" s="114" t="s">
        <v>21</v>
      </c>
      <c r="D145" s="114" t="s">
        <v>7</v>
      </c>
      <c r="E145" s="111" t="str">
        <f t="shared" si="1"/>
        <v>Mixed|1200to1500|DrainedArGr</v>
      </c>
      <c r="F145" s="115">
        <v>1.8613860498056432</v>
      </c>
    </row>
    <row r="146" spans="2:8" x14ac:dyDescent="0.25">
      <c r="B146" s="114" t="s">
        <v>38</v>
      </c>
      <c r="C146" s="114" t="s">
        <v>22</v>
      </c>
      <c r="D146" s="114" t="s">
        <v>5</v>
      </c>
      <c r="E146" s="111" t="str">
        <f t="shared" si="1"/>
        <v>Mixed|Over1500|FreeDrain</v>
      </c>
      <c r="F146" s="115">
        <v>0.40551440182989035</v>
      </c>
    </row>
    <row r="147" spans="2:8" x14ac:dyDescent="0.25">
      <c r="B147" s="114" t="s">
        <v>38</v>
      </c>
      <c r="C147" s="114" t="s">
        <v>22</v>
      </c>
      <c r="D147" s="114" t="s">
        <v>6</v>
      </c>
      <c r="E147" s="111" t="str">
        <f t="shared" si="1"/>
        <v>Mixed|Over1500|DrainedAr</v>
      </c>
      <c r="F147" s="115">
        <v>0.84808908327151289</v>
      </c>
    </row>
    <row r="148" spans="2:8" x14ac:dyDescent="0.25">
      <c r="B148" s="114" t="s">
        <v>38</v>
      </c>
      <c r="C148" s="114" t="s">
        <v>22</v>
      </c>
      <c r="D148" s="114" t="s">
        <v>7</v>
      </c>
      <c r="E148" s="111" t="str">
        <f t="shared" si="1"/>
        <v>Mixed|Over1500|DrainedArGr</v>
      </c>
      <c r="F148" s="115">
        <v>2.9084078246422189</v>
      </c>
    </row>
    <row r="149" spans="2:8" x14ac:dyDescent="0.25">
      <c r="B149" s="114" t="s">
        <v>120</v>
      </c>
      <c r="C149" s="114" t="s">
        <v>17</v>
      </c>
      <c r="D149" s="114" t="s">
        <v>5</v>
      </c>
      <c r="E149" s="111" t="str">
        <f t="shared" si="1"/>
        <v>Outdoor pig farming|900to1200|FreeDrain</v>
      </c>
      <c r="F149" s="115">
        <v>0.36180301683961047</v>
      </c>
    </row>
    <row r="150" spans="2:8" x14ac:dyDescent="0.25">
      <c r="B150" s="114" t="s">
        <v>120</v>
      </c>
      <c r="C150" s="114" t="s">
        <v>17</v>
      </c>
      <c r="D150" s="114" t="s">
        <v>6</v>
      </c>
      <c r="E150" s="111" t="str">
        <f t="shared" si="1"/>
        <v>Outdoor pig farming|900to1200|DrainedAr</v>
      </c>
      <c r="F150" s="115">
        <v>2.0307184506421914</v>
      </c>
    </row>
    <row r="151" spans="2:8" x14ac:dyDescent="0.25">
      <c r="B151" s="114" t="s">
        <v>120</v>
      </c>
      <c r="C151" s="114" t="s">
        <v>17</v>
      </c>
      <c r="D151" s="114" t="s">
        <v>7</v>
      </c>
      <c r="E151" s="111" t="str">
        <f t="shared" si="1"/>
        <v>Outdoor pig farming|900to1200|DrainedArGr</v>
      </c>
      <c r="F151" s="115">
        <v>2.3073513241829535</v>
      </c>
    </row>
    <row r="152" spans="2:8" x14ac:dyDescent="0.25">
      <c r="B152" s="114" t="s">
        <v>120</v>
      </c>
      <c r="C152" s="114" t="s">
        <v>21</v>
      </c>
      <c r="D152" s="114" t="s">
        <v>5</v>
      </c>
      <c r="E152" s="111" t="str">
        <f t="shared" si="1"/>
        <v>Outdoor pig farming|1200to1500|FreeDrain</v>
      </c>
      <c r="F152" s="115">
        <v>0.54044384392995726</v>
      </c>
    </row>
    <row r="153" spans="2:8" x14ac:dyDescent="0.25">
      <c r="B153" s="114" t="s">
        <v>120</v>
      </c>
      <c r="C153" s="114" t="s">
        <v>21</v>
      </c>
      <c r="D153" s="114" t="s">
        <v>6</v>
      </c>
      <c r="E153" s="111" t="str">
        <f t="shared" si="1"/>
        <v>Outdoor pig farming|1200to1500|DrainedAr</v>
      </c>
      <c r="F153" s="115">
        <v>3.2696612178739421</v>
      </c>
    </row>
    <row r="154" spans="2:8" x14ac:dyDescent="0.25">
      <c r="B154" s="114" t="s">
        <v>120</v>
      </c>
      <c r="C154" s="114" t="s">
        <v>21</v>
      </c>
      <c r="D154" s="114" t="s">
        <v>7</v>
      </c>
      <c r="E154" s="111" t="str">
        <f t="shared" si="1"/>
        <v>Outdoor pig farming|1200to1500|DrainedArGr</v>
      </c>
      <c r="F154" s="115">
        <v>3.2358554874630641</v>
      </c>
    </row>
    <row r="155" spans="2:8" x14ac:dyDescent="0.25">
      <c r="B155" s="114" t="s">
        <v>120</v>
      </c>
      <c r="C155" s="114" t="s">
        <v>22</v>
      </c>
      <c r="D155" s="114" t="s">
        <v>5</v>
      </c>
      <c r="E155" s="111" t="str">
        <f t="shared" si="1"/>
        <v>Outdoor pig farming|Over1500|FreeDrain</v>
      </c>
      <c r="F155" s="115">
        <v>1.0157505163120235</v>
      </c>
    </row>
    <row r="156" spans="2:8" x14ac:dyDescent="0.25">
      <c r="B156" s="114" t="s">
        <v>120</v>
      </c>
      <c r="C156" s="114" t="s">
        <v>22</v>
      </c>
      <c r="D156" s="114" t="s">
        <v>6</v>
      </c>
      <c r="E156" s="111" t="str">
        <f t="shared" si="1"/>
        <v>Outdoor pig farming|Over1500|DrainedAr</v>
      </c>
      <c r="F156" s="115">
        <v>4.1449428417033429</v>
      </c>
    </row>
    <row r="157" spans="2:8" x14ac:dyDescent="0.25">
      <c r="B157" s="114" t="s">
        <v>120</v>
      </c>
      <c r="C157" s="114" t="s">
        <v>22</v>
      </c>
      <c r="D157" s="114" t="s">
        <v>7</v>
      </c>
      <c r="E157" s="111" t="str">
        <f t="shared" si="1"/>
        <v>Outdoor pig farming|Over1500|DrainedArGr</v>
      </c>
      <c r="F157" s="115">
        <v>6.2150095114035846</v>
      </c>
    </row>
    <row r="158" spans="2:8" x14ac:dyDescent="0.25">
      <c r="B158" s="111" t="s">
        <v>39</v>
      </c>
      <c r="C158" s="116" t="s">
        <v>65</v>
      </c>
      <c r="D158" s="116" t="s">
        <v>65</v>
      </c>
      <c r="E158" s="111" t="str">
        <f t="shared" ref="E158:E165" si="2">"|"&amp;"|"&amp;"|"&amp;B158</f>
        <v>|||Greenspace</v>
      </c>
      <c r="F158" s="111">
        <v>0.02</v>
      </c>
      <c r="G158" s="119"/>
      <c r="H158" s="120"/>
    </row>
    <row r="159" spans="2:8" x14ac:dyDescent="0.25">
      <c r="B159" s="111" t="s">
        <v>43</v>
      </c>
      <c r="C159" s="116" t="s">
        <v>65</v>
      </c>
      <c r="D159" s="116" t="s">
        <v>65</v>
      </c>
      <c r="E159" s="111" t="str">
        <f t="shared" si="2"/>
        <v>|||Community food growing</v>
      </c>
      <c r="F159" s="115">
        <f>VLOOKUP("General cropping"&amp;"|"&amp;VLOOKUP('Stage 2'!D8,Lookups!B190:D200,3,FALSE)&amp;"|"&amp;"FreeDrain",Lookups!E68:F157,2,FALSE)</f>
        <v>0.13214203687521126</v>
      </c>
      <c r="G159" s="119"/>
      <c r="H159" s="120"/>
    </row>
    <row r="160" spans="2:8" x14ac:dyDescent="0.25">
      <c r="B160" s="111" t="s">
        <v>40</v>
      </c>
      <c r="C160" s="116" t="s">
        <v>65</v>
      </c>
      <c r="D160" s="116" t="s">
        <v>65</v>
      </c>
      <c r="E160" s="111" t="str">
        <f t="shared" si="2"/>
        <v>|||Woodland</v>
      </c>
      <c r="F160" s="111">
        <v>0.02</v>
      </c>
    </row>
    <row r="161" spans="2:6" x14ac:dyDescent="0.25">
      <c r="B161" s="111" t="s">
        <v>41</v>
      </c>
      <c r="C161" s="116" t="s">
        <v>65</v>
      </c>
      <c r="D161" s="116" t="s">
        <v>65</v>
      </c>
      <c r="E161" s="111" t="str">
        <f t="shared" si="2"/>
        <v>|||Shrub</v>
      </c>
      <c r="F161" s="111">
        <v>0.02</v>
      </c>
    </row>
    <row r="162" spans="2:6" x14ac:dyDescent="0.25">
      <c r="B162" s="111" t="s">
        <v>42</v>
      </c>
      <c r="C162" s="116" t="s">
        <v>65</v>
      </c>
      <c r="D162" s="116" t="s">
        <v>65</v>
      </c>
      <c r="E162" s="111" t="str">
        <f t="shared" si="2"/>
        <v>|||Water</v>
      </c>
      <c r="F162" s="111">
        <v>0</v>
      </c>
    </row>
    <row r="163" spans="2:6" x14ac:dyDescent="0.25">
      <c r="B163" s="111" t="s">
        <v>206</v>
      </c>
      <c r="C163" s="116" t="s">
        <v>65</v>
      </c>
      <c r="D163" s="116" t="s">
        <v>65</v>
      </c>
      <c r="E163" s="111" t="str">
        <f t="shared" si="2"/>
        <v>|||Residential land</v>
      </c>
      <c r="F163" s="115">
        <f>VLOOKUP('Stage 2'!$D$8,$B$190:$G$200,4,FALSE)</f>
        <v>1.851522726899999</v>
      </c>
    </row>
    <row r="164" spans="2:6" x14ac:dyDescent="0.25">
      <c r="B164" s="111" t="s">
        <v>208</v>
      </c>
      <c r="C164" s="116" t="s">
        <v>65</v>
      </c>
      <c r="D164" s="116" t="s">
        <v>65</v>
      </c>
      <c r="E164" s="111" t="str">
        <f t="shared" si="2"/>
        <v>|||Commercial/industrial land</v>
      </c>
      <c r="F164" s="115">
        <f>VLOOKUP('Stage 2'!$D$8,$B$190:$G$200,5,FALSE)</f>
        <v>1.3547727269999992</v>
      </c>
    </row>
    <row r="165" spans="2:6" x14ac:dyDescent="0.25">
      <c r="B165" s="111" t="s">
        <v>209</v>
      </c>
      <c r="C165" s="116" t="s">
        <v>65</v>
      </c>
      <c r="D165" s="116" t="s">
        <v>65</v>
      </c>
      <c r="E165" s="111" t="str">
        <f t="shared" si="2"/>
        <v>|||Open land – built environment</v>
      </c>
      <c r="F165" s="115">
        <f>VLOOKUP('Stage 2'!$D$8,$B$190:$G$200,6,FALSE)</f>
        <v>0.99349999979999948</v>
      </c>
    </row>
    <row r="167" spans="2:6" ht="18" x14ac:dyDescent="0.35">
      <c r="B167" s="118" t="s">
        <v>154</v>
      </c>
    </row>
    <row r="168" spans="2:6" ht="15.75" x14ac:dyDescent="0.3">
      <c r="B168" s="117" t="s">
        <v>117</v>
      </c>
    </row>
    <row r="169" spans="2:6" ht="15.75" x14ac:dyDescent="0.3">
      <c r="B169" s="112" t="s">
        <v>4</v>
      </c>
    </row>
    <row r="170" spans="2:6" ht="15.75" x14ac:dyDescent="0.3">
      <c r="B170" s="112" t="s">
        <v>113</v>
      </c>
    </row>
    <row r="171" spans="2:6" ht="15.75" x14ac:dyDescent="0.3">
      <c r="B171" s="112" t="s">
        <v>24</v>
      </c>
    </row>
    <row r="172" spans="2:6" ht="15.75" x14ac:dyDescent="0.3">
      <c r="B172" s="112" t="s">
        <v>114</v>
      </c>
    </row>
    <row r="173" spans="2:6" ht="15.75" x14ac:dyDescent="0.3">
      <c r="B173" s="112" t="s">
        <v>28</v>
      </c>
    </row>
    <row r="174" spans="2:6" ht="15.75" x14ac:dyDescent="0.3">
      <c r="B174" s="112" t="s">
        <v>36</v>
      </c>
    </row>
    <row r="175" spans="2:6" ht="15.75" x14ac:dyDescent="0.3">
      <c r="B175" s="112" t="s">
        <v>115</v>
      </c>
    </row>
    <row r="176" spans="2:6" ht="15.75" x14ac:dyDescent="0.3">
      <c r="B176" s="112" t="s">
        <v>116</v>
      </c>
    </row>
    <row r="177" spans="2:7" ht="15.75" x14ac:dyDescent="0.3">
      <c r="B177" s="112" t="s">
        <v>38</v>
      </c>
    </row>
    <row r="178" spans="2:7" ht="15.75" x14ac:dyDescent="0.3">
      <c r="B178" s="112" t="s">
        <v>120</v>
      </c>
    </row>
    <row r="179" spans="2:7" ht="15.75" x14ac:dyDescent="0.3">
      <c r="B179" s="112" t="s">
        <v>39</v>
      </c>
    </row>
    <row r="180" spans="2:7" ht="15.75" x14ac:dyDescent="0.3">
      <c r="B180" s="112" t="s">
        <v>43</v>
      </c>
    </row>
    <row r="181" spans="2:7" ht="15.75" x14ac:dyDescent="0.3">
      <c r="B181" s="112" t="s">
        <v>40</v>
      </c>
    </row>
    <row r="182" spans="2:7" ht="15.75" x14ac:dyDescent="0.3">
      <c r="B182" s="112" t="s">
        <v>41</v>
      </c>
    </row>
    <row r="183" spans="2:7" ht="15.75" x14ac:dyDescent="0.3">
      <c r="B183" s="112" t="s">
        <v>42</v>
      </c>
    </row>
    <row r="184" spans="2:7" ht="15.75" x14ac:dyDescent="0.3">
      <c r="B184" s="112" t="s">
        <v>206</v>
      </c>
    </row>
    <row r="185" spans="2:7" ht="15.75" x14ac:dyDescent="0.3">
      <c r="B185" s="112" t="s">
        <v>208</v>
      </c>
    </row>
    <row r="186" spans="2:7" ht="15.75" x14ac:dyDescent="0.3">
      <c r="B186" s="112" t="s">
        <v>209</v>
      </c>
    </row>
    <row r="188" spans="2:7" ht="18" x14ac:dyDescent="0.25">
      <c r="B188" s="181" t="s">
        <v>155</v>
      </c>
      <c r="C188" s="181"/>
      <c r="D188" s="181"/>
      <c r="E188" s="181"/>
      <c r="F188" s="181"/>
      <c r="G188" s="181"/>
    </row>
    <row r="189" spans="2:7" ht="33.75" customHeight="1" x14ac:dyDescent="0.25">
      <c r="B189" s="113" t="s">
        <v>23</v>
      </c>
      <c r="C189" s="113" t="s">
        <v>66</v>
      </c>
      <c r="D189" s="113" t="s">
        <v>67</v>
      </c>
      <c r="E189" s="113" t="s">
        <v>68</v>
      </c>
      <c r="F189" s="113" t="s">
        <v>69</v>
      </c>
      <c r="G189" s="113" t="s">
        <v>70</v>
      </c>
    </row>
    <row r="190" spans="2:7" x14ac:dyDescent="0.25">
      <c r="B190" s="111" t="s">
        <v>25</v>
      </c>
      <c r="C190" s="111">
        <v>925.05</v>
      </c>
      <c r="D190" s="111" t="s">
        <v>17</v>
      </c>
      <c r="E190" s="115">
        <v>1.851522726899999</v>
      </c>
      <c r="F190" s="115">
        <v>1.3547727269999992</v>
      </c>
      <c r="G190" s="115">
        <v>0.99349999979999948</v>
      </c>
    </row>
    <row r="191" spans="2:7" x14ac:dyDescent="0.25">
      <c r="B191" s="111" t="s">
        <v>26</v>
      </c>
      <c r="C191" s="111">
        <v>975.05</v>
      </c>
      <c r="D191" s="111" t="s">
        <v>17</v>
      </c>
      <c r="E191" s="115">
        <v>1.9515996268999991</v>
      </c>
      <c r="F191" s="115">
        <v>1.4279997269999993</v>
      </c>
      <c r="G191" s="115">
        <v>1.0471997997999996</v>
      </c>
    </row>
    <row r="192" spans="2:7" x14ac:dyDescent="0.25">
      <c r="B192" s="111" t="s">
        <v>27</v>
      </c>
      <c r="C192" s="111">
        <v>1050.05</v>
      </c>
      <c r="D192" s="111" t="s">
        <v>17</v>
      </c>
      <c r="E192" s="115">
        <v>2.101714976899999</v>
      </c>
      <c r="F192" s="115">
        <v>1.5378402269999993</v>
      </c>
      <c r="G192" s="115">
        <v>1.1277494997999997</v>
      </c>
    </row>
    <row r="193" spans="2:7" x14ac:dyDescent="0.25">
      <c r="B193" s="111" t="s">
        <v>29</v>
      </c>
      <c r="C193" s="111">
        <v>1150.05</v>
      </c>
      <c r="D193" s="111" t="s">
        <v>17</v>
      </c>
      <c r="E193" s="115">
        <v>2.3018687768999988</v>
      </c>
      <c r="F193" s="115">
        <v>1.6842942269999992</v>
      </c>
      <c r="G193" s="115">
        <v>1.2351490997999994</v>
      </c>
    </row>
    <row r="194" spans="2:7" x14ac:dyDescent="0.25">
      <c r="B194" s="111" t="s">
        <v>30</v>
      </c>
      <c r="C194" s="111">
        <v>1300.05</v>
      </c>
      <c r="D194" s="111" t="s">
        <v>21</v>
      </c>
      <c r="E194" s="115">
        <v>2.602099476899999</v>
      </c>
      <c r="F194" s="115">
        <v>1.9039752269999992</v>
      </c>
      <c r="G194" s="115">
        <v>1.3962484997999995</v>
      </c>
    </row>
    <row r="195" spans="2:7" x14ac:dyDescent="0.25">
      <c r="B195" s="111" t="s">
        <v>31</v>
      </c>
      <c r="C195" s="111">
        <v>1500.05</v>
      </c>
      <c r="D195" s="111" t="s">
        <v>21</v>
      </c>
      <c r="E195" s="115">
        <v>3.0024070768999986</v>
      </c>
      <c r="F195" s="115">
        <v>2.1968832269999989</v>
      </c>
      <c r="G195" s="115">
        <v>1.6110476997999994</v>
      </c>
    </row>
    <row r="196" spans="2:7" x14ac:dyDescent="0.25">
      <c r="B196" s="111" t="s">
        <v>32</v>
      </c>
      <c r="C196" s="111">
        <v>1800.05</v>
      </c>
      <c r="D196" s="111" t="s">
        <v>22</v>
      </c>
      <c r="E196" s="115">
        <v>3.6028684768999981</v>
      </c>
      <c r="F196" s="115">
        <v>2.6362452269999985</v>
      </c>
      <c r="G196" s="115">
        <v>1.9332464997999992</v>
      </c>
    </row>
    <row r="197" spans="2:7" x14ac:dyDescent="0.25">
      <c r="B197" s="111" t="s">
        <v>33</v>
      </c>
      <c r="C197" s="111">
        <v>2200.0500000000002</v>
      </c>
      <c r="D197" s="111" t="s">
        <v>22</v>
      </c>
      <c r="E197" s="115">
        <v>4.4034836768999988</v>
      </c>
      <c r="F197" s="115">
        <v>3.2220612269999993</v>
      </c>
      <c r="G197" s="115">
        <v>2.3628448997999998</v>
      </c>
    </row>
    <row r="198" spans="2:7" x14ac:dyDescent="0.25">
      <c r="B198" s="111" t="s">
        <v>34</v>
      </c>
      <c r="C198" s="111">
        <v>2700.05</v>
      </c>
      <c r="D198" s="111" t="s">
        <v>22</v>
      </c>
      <c r="E198" s="115">
        <v>5.4042526768999988</v>
      </c>
      <c r="F198" s="115">
        <v>3.9543312269999986</v>
      </c>
      <c r="G198" s="115">
        <v>2.8998428997999994</v>
      </c>
    </row>
    <row r="199" spans="2:7" x14ac:dyDescent="0.25">
      <c r="B199" s="111" t="s">
        <v>35</v>
      </c>
      <c r="C199" s="111">
        <v>3500.05</v>
      </c>
      <c r="D199" s="111" t="s">
        <v>22</v>
      </c>
      <c r="E199" s="115">
        <v>7.0054830768999983</v>
      </c>
      <c r="F199" s="115">
        <v>5.1259632269999988</v>
      </c>
      <c r="G199" s="115">
        <v>3.7590396997999993</v>
      </c>
    </row>
    <row r="200" spans="2:7" x14ac:dyDescent="0.25">
      <c r="B200" s="111" t="s">
        <v>37</v>
      </c>
      <c r="C200" s="111">
        <v>4750.05</v>
      </c>
      <c r="D200" s="111" t="s">
        <v>22</v>
      </c>
      <c r="E200" s="115">
        <v>9.5074055768999965</v>
      </c>
      <c r="F200" s="115">
        <v>6.9566382269999973</v>
      </c>
      <c r="G200" s="115">
        <v>5.1015346997999984</v>
      </c>
    </row>
    <row r="235" ht="18" customHeight="1" x14ac:dyDescent="0.25"/>
  </sheetData>
  <sheetProtection algorithmName="SHA-512" hashValue="owYNHDWjyXFM4VyHyb+dmgj59MAK6TjXegbtdhYMR7DxvGSrPiQscCND0hgiqZ4vOlxdul9W186Z1JfrdbK3pg==" saltValue="SxQwo6JMSjBx1JU5mPoDYg==" spinCount="100000" sheet="1" objects="1" scenarios="1"/>
  <mergeCells count="7">
    <mergeCell ref="A1:A4"/>
    <mergeCell ref="B5:C5"/>
    <mergeCell ref="B1:H4"/>
    <mergeCell ref="B188:G188"/>
    <mergeCell ref="B7:C7"/>
    <mergeCell ref="B57:D57"/>
    <mergeCell ref="B66:F66"/>
  </mergeCells>
  <dataValidations xWindow="926" yWindow="514" count="1">
    <dataValidation allowBlank="1" showInputMessage="1" showErrorMessage="1" prompt="These values are dependent on the rainfall volume." sqref="F163:F165" xr:uid="{5683ECF9-B236-43B7-B2FD-F42CED51FC31}"/>
  </dataValidations>
  <hyperlinks>
    <hyperlink ref="A5" location="Instructions!A1" display="Instructions" xr:uid="{CBA2421E-EBFB-4CB3-A68A-257DA94AF29A}"/>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Introduction</vt:lpstr>
      <vt:lpstr>Background</vt:lpstr>
      <vt:lpstr>Instructions</vt:lpstr>
      <vt:lpstr>Development site details</vt:lpstr>
      <vt:lpstr>Stage 1</vt:lpstr>
      <vt:lpstr>Stage 2</vt:lpstr>
      <vt:lpstr>Stage 3</vt:lpstr>
      <vt:lpstr>Stage 4</vt:lpstr>
      <vt:lpstr>Landcover descriptions</vt:lpstr>
      <vt:lpstr>Mitigation Options</vt:lpstr>
      <vt:lpstr>Lookups</vt:lpstr>
      <vt:lpstr>'Landcover descriptions'!_ftn1</vt:lpstr>
      <vt:lpstr>'Landcover descriptions'!_ftnref1</vt:lpstr>
      <vt:lpstr>'Landcover descriptions'!_Hlk96526273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Joshua Rigby</cp:lastModifiedBy>
  <cp:lastPrinted>2023-04-03T15:29:29Z</cp:lastPrinted>
  <dcterms:created xsi:type="dcterms:W3CDTF">2021-10-14T13:24:34Z</dcterms:created>
  <dcterms:modified xsi:type="dcterms:W3CDTF">2023-04-03T15:35:02Z</dcterms:modified>
</cp:coreProperties>
</file>