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2021-1057 Llay New Road\"/>
    </mc:Choice>
  </mc:AlternateContent>
  <bookViews>
    <workbookView xWindow="240" yWindow="75" windowWidth="19980" windowHeight="8325"/>
  </bookViews>
  <sheets>
    <sheet name="Llay New Road" sheetId="1" r:id="rId1"/>
    <sheet name="Location Map" sheetId="2" r:id="rId2"/>
  </sheets>
  <calcPr calcId="162913"/>
</workbook>
</file>

<file path=xl/calcChain.xml><?xml version="1.0" encoding="utf-8"?>
<calcChain xmlns="http://schemas.openxmlformats.org/spreadsheetml/2006/main">
  <c r="AE5" i="1" l="1"/>
  <c r="AF5" i="1" s="1"/>
  <c r="AE4" i="1"/>
  <c r="AE3" i="1"/>
  <c r="AF3" i="1" s="1"/>
  <c r="AF4" i="1"/>
  <c r="Y22" i="1" l="1"/>
  <c r="J10" i="1" l="1"/>
  <c r="J9" i="1"/>
  <c r="I10" i="1"/>
  <c r="I9" i="1"/>
  <c r="H10" i="1"/>
  <c r="H9" i="1"/>
  <c r="G10" i="1"/>
  <c r="G9" i="1"/>
  <c r="F10" i="1"/>
  <c r="F9" i="1"/>
  <c r="AA4" i="1" l="1"/>
  <c r="AB4" i="1" s="1"/>
  <c r="AD4" i="1" s="1"/>
  <c r="AA5" i="1"/>
  <c r="AB5" i="1" s="1"/>
  <c r="AD5" i="1" s="1"/>
  <c r="AA3" i="1" l="1"/>
  <c r="AB3" i="1" s="1"/>
  <c r="AD3" i="1" s="1"/>
  <c r="S4" i="1"/>
  <c r="U4" i="1" s="1"/>
  <c r="S3" i="1"/>
  <c r="U3" i="1" s="1"/>
  <c r="R6" i="1"/>
  <c r="S6" i="1" s="1"/>
  <c r="U6" i="1" s="1"/>
  <c r="R5" i="1"/>
  <c r="S5" i="1" s="1"/>
  <c r="U5" i="1" s="1"/>
  <c r="R4" i="1"/>
  <c r="R3" i="1"/>
  <c r="K9" i="1" l="1"/>
  <c r="K3" i="1" s="1"/>
  <c r="L10" i="1" l="1"/>
  <c r="L3" i="1" s="1"/>
</calcChain>
</file>

<file path=xl/comments1.xml><?xml version="1.0" encoding="utf-8"?>
<comments xmlns="http://schemas.openxmlformats.org/spreadsheetml/2006/main">
  <authors>
    <author>Donna Tait</author>
  </authors>
  <commentList>
    <comment ref="AE3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Other developments expected to generate approx 245 pupils in the Bryn Alyn area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 xml:space="preserve">No contribution amount stated for 1 bed apartments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W20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P/2019/0546 (450) P/2020/0649 (300)</t>
        </r>
      </text>
    </comment>
    <comment ref="Y20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Brymbo development - 300 houses = 54
450 houses = 63</t>
        </r>
      </text>
    </comment>
  </commentList>
</comments>
</file>

<file path=xl/sharedStrings.xml><?xml version="1.0" encoding="utf-8"?>
<sst xmlns="http://schemas.openxmlformats.org/spreadsheetml/2006/main" count="97" uniqueCount="83">
  <si>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</si>
  <si>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</si>
  <si>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</si>
  <si>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</si>
  <si>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</si>
  <si>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</si>
  <si>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</si>
  <si>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</si>
  <si>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</si>
  <si>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</si>
  <si>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</si>
  <si>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</si>
  <si>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</si>
  <si>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</si>
  <si>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</si>
  <si>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</si>
  <si>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</si>
  <si>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P/2021/1057</t>
  </si>
  <si>
    <t>Sharon Holman</t>
  </si>
  <si>
    <t>Land off St Peters Close</t>
  </si>
  <si>
    <t>Llay New Road</t>
  </si>
  <si>
    <t>Rhosrobin</t>
  </si>
  <si>
    <t>LL11 4RB</t>
  </si>
  <si>
    <t>Bryn Alyn</t>
  </si>
  <si>
    <t>No. of 1 bed Apartments</t>
  </si>
  <si>
    <t>No. of 5 Bed Houses</t>
  </si>
  <si>
    <t xml:space="preserve">School Name </t>
  </si>
  <si>
    <t>Capacity 10% (recommended surplus required)</t>
  </si>
  <si>
    <t xml:space="preserve">Ysgol Bryn Alyn </t>
  </si>
  <si>
    <t>Information Required from Planning</t>
  </si>
  <si>
    <t>Gwersyllt CP (English)</t>
  </si>
  <si>
    <t>Wats Dyke  CP (English)</t>
  </si>
  <si>
    <t>All Saints Gresford (Faith)</t>
  </si>
  <si>
    <t>Ysgol Bro Alun (Welsh)</t>
  </si>
  <si>
    <t>Number of Contributions already received (exceed 5)</t>
  </si>
  <si>
    <t>Capacity of School (including 10% Surplus Recommended by School Organisation Code)</t>
  </si>
  <si>
    <t>Number on Roll (Taken from PLASC 2023)</t>
  </si>
  <si>
    <t>Overcapacity (when 10% surplus applied)</t>
  </si>
  <si>
    <t>Ysgol Morgan Llwyd</t>
  </si>
  <si>
    <t>St Joseph's High School</t>
  </si>
  <si>
    <t>Nearest Secondary School (GIS Mappng) (Miles)</t>
  </si>
  <si>
    <t>Nearest Primary School (GIS Mapping) (Miles)</t>
  </si>
  <si>
    <t>Published Capacity of School (Taken from Parents Guide 2023)</t>
  </si>
  <si>
    <t>Primary (Pupils Generated)</t>
  </si>
  <si>
    <t>Secondary (Pupils Generated)</t>
  </si>
  <si>
    <t>No</t>
  </si>
  <si>
    <t>Yes</t>
  </si>
  <si>
    <t>Additional Pupils Generated from Other Developments with Nearest Secondary Bryn Alyn</t>
  </si>
  <si>
    <t>Planning Ref</t>
  </si>
  <si>
    <t>Description</t>
  </si>
  <si>
    <t>Secondary Pupils</t>
  </si>
  <si>
    <t xml:space="preserve">Dwellings </t>
  </si>
  <si>
    <t>Distance from BA</t>
  </si>
  <si>
    <t>Status of Application</t>
  </si>
  <si>
    <t>P/2018/0997</t>
  </si>
  <si>
    <t>Dodds Lane</t>
  </si>
  <si>
    <t>0.665 miles</t>
  </si>
  <si>
    <t>Started</t>
  </si>
  <si>
    <t>P/2023/0050</t>
  </si>
  <si>
    <t>Stansty Small</t>
  </si>
  <si>
    <t>0.865 miles</t>
  </si>
  <si>
    <t>App Pending</t>
  </si>
  <si>
    <t>P/2021/0135</t>
  </si>
  <si>
    <t>1.813 miles</t>
  </si>
  <si>
    <t xml:space="preserve">Granted </t>
  </si>
  <si>
    <t>92 (80 eligible)</t>
  </si>
  <si>
    <t>1.21 miles</t>
  </si>
  <si>
    <t>P/2019/0354</t>
  </si>
  <si>
    <t>Blast Rd</t>
  </si>
  <si>
    <t>2.003 miles</t>
  </si>
  <si>
    <t>P/2021/0255</t>
  </si>
  <si>
    <t>Heritage Way</t>
  </si>
  <si>
    <t>2.102 miles</t>
  </si>
  <si>
    <t>P2020/0649</t>
  </si>
  <si>
    <t>Brymbo (BDL)</t>
  </si>
  <si>
    <t>1.722 miles</t>
  </si>
  <si>
    <t>Appeal</t>
  </si>
  <si>
    <t>P/2019/0923</t>
  </si>
  <si>
    <t xml:space="preserve">Stansty Large </t>
  </si>
  <si>
    <t>1.164 miles</t>
  </si>
  <si>
    <t xml:space="preserve">App Pending </t>
  </si>
  <si>
    <t>Potential Number on roll with additional pupils from future developments</t>
  </si>
  <si>
    <t>Overcapacity (when 10% surplus applied and potential pupils from future developments included)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</si>
</sst>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0" fontId="6" fillId="0" borderId="2" xfId="0" applyFont="1" applyBorder="1"/>
    <xf numFmtId="0" fontId="0" fillId="0" borderId="0" xfId="0" applyBorder="1"/>
    <xf numFmtId="0" fontId="6" fillId="0" borderId="0" xfId="0" applyFont="1" applyBorder="1"/>
    <xf numFmtId="164" fontId="0" fillId="0" borderId="0" xfId="1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9" fillId="0" borderId="1" xfId="0" applyFont="1" applyBorder="1"/>
    <xf numFmtId="0" fontId="0" fillId="0" borderId="7" xfId="0" applyBorder="1"/>
    <xf numFmtId="0" fontId="6" fillId="0" borderId="7" xfId="0" applyFont="1" applyBorder="1"/>
    <xf numFmtId="0" fontId="0" fillId="0" borderId="0" xfId="0" applyFill="1" applyBorder="1"/>
    <xf numFmtId="0" fontId="0" fillId="0" borderId="8" xfId="0" applyFill="1" applyBorder="1"/>
    <xf numFmtId="164" fontId="0" fillId="0" borderId="0" xfId="1" applyNumberFormat="1" applyFont="1" applyFill="1" applyBorder="1"/>
    <xf numFmtId="164" fontId="0" fillId="0" borderId="0" xfId="1" applyNumberFormat="1" applyFont="1" applyFill="1" applyBorder="1" applyAlignment="1"/>
    <xf numFmtId="164" fontId="0" fillId="0" borderId="0" xfId="1" applyNumberFormat="1" applyFont="1" applyFill="1" applyBorder="1" applyAlignment="1">
      <alignment horizontal="right"/>
    </xf>
    <xf numFmtId="0" fontId="6" fillId="6" borderId="9" xfId="0" applyFont="1" applyFill="1" applyBorder="1"/>
    <xf numFmtId="0" fontId="6" fillId="6" borderId="10" xfId="0" applyFont="1" applyFill="1" applyBorder="1"/>
    <xf numFmtId="0" fontId="6" fillId="6" borderId="11" xfId="0" applyFont="1" applyFill="1" applyBorder="1"/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7" borderId="16" xfId="0" applyFill="1" applyBorder="1" applyAlignment="1">
      <alignment horizontal="center" wrapText="1"/>
    </xf>
    <xf numFmtId="0" fontId="6" fillId="7" borderId="16" xfId="0" applyFont="1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5" borderId="5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2</xdr:row>
      <xdr:rowOff>104775</xdr:rowOff>
    </xdr:from>
    <xdr:to>
      <xdr:col>14</xdr:col>
      <xdr:colOff>342900</xdr:colOff>
      <xdr:row>25</xdr:row>
      <xdr:rowOff>37646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382" t="14219" r="54135" b="30978"/>
        <a:stretch/>
      </xdr:blipFill>
      <xdr:spPr>
        <a:xfrm>
          <a:off x="485775" y="485775"/>
          <a:ext cx="8391525" cy="4314371"/>
        </a:xfrm>
        <a:prstGeom prst="rect">
          <a:avLst/>
        </a:prstGeom>
      </xdr:spPr>
    </xdr:pic>
    <xdr:clientData/>
  </xdr:twoCellAnchor>
  <xdr:twoCellAnchor editAs="oneCell">
    <xdr:from>
      <xdr:col>15</xdr:col>
      <xdr:colOff>93177</xdr:colOff>
      <xdr:row>2</xdr:row>
      <xdr:rowOff>19050</xdr:rowOff>
    </xdr:from>
    <xdr:to>
      <xdr:col>25</xdr:col>
      <xdr:colOff>304801</xdr:colOff>
      <xdr:row>25</xdr:row>
      <xdr:rowOff>61647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9144" t="20439" r="15471" b="16255"/>
        <a:stretch/>
      </xdr:blipFill>
      <xdr:spPr>
        <a:xfrm>
          <a:off x="9237177" y="400050"/>
          <a:ext cx="6307624" cy="4424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2"/>
  <sheetViews>
    <sheetView tabSelected="1" workbookViewId="0">
      <selection activeCell="R12" sqref="R12"/>
    </sheetView>
  </sheetViews>
  <sheetFormatPr defaultRowHeight="15" x14ac:dyDescent="0.25"/>
  <cols>
    <col min="1" max="1" width="14.42578125" customWidth="1"/>
    <col min="2" max="2" width="15.28515625" customWidth="1"/>
    <col min="3" max="3" width="10.5703125" bestFit="1" customWidth="1"/>
    <col min="4" max="4" width="10.7109375" customWidth="1"/>
    <col min="5" max="5" width="11" customWidth="1"/>
    <col min="13" max="13" width="11.7109375" customWidth="1"/>
    <col min="16" max="16" width="10.85546875" customWidth="1"/>
    <col min="17" max="19" width="10.5703125" customWidth="1"/>
    <col min="21" max="21" width="22.5703125" customWidth="1"/>
    <col min="22" max="22" width="11.5703125" customWidth="1"/>
    <col min="23" max="23" width="16" customWidth="1"/>
    <col min="24" max="24" width="17" customWidth="1"/>
    <col min="25" max="25" width="12.28515625" customWidth="1"/>
    <col min="26" max="26" width="15.28515625" customWidth="1"/>
    <col min="27" max="27" width="10.7109375" customWidth="1"/>
    <col min="28" max="28" width="13.7109375" customWidth="1"/>
    <col min="30" max="30" width="23.42578125" customWidth="1"/>
    <col min="31" max="32" width="14.7109375" customWidth="1"/>
    <col min="33" max="33" width="14.28515625" customWidth="1"/>
  </cols>
  <sheetData>
    <row r="1" spans="1:33" ht="15.75" thickBot="1" x14ac:dyDescent="0.3">
      <c r="A1" s="16"/>
      <c r="B1" s="16"/>
      <c r="C1" s="16"/>
      <c r="D1" s="16"/>
      <c r="E1" s="51" t="s">
        <v>0</v>
      </c>
      <c r="F1" s="51"/>
      <c r="G1" s="51"/>
      <c r="H1" s="51"/>
      <c r="I1" s="51"/>
      <c r="J1" s="51"/>
      <c r="K1" s="50" t="s">
        <v>1</v>
      </c>
      <c r="L1" s="50"/>
      <c r="M1" s="7"/>
      <c r="N1" s="50" t="s">
        <v>2</v>
      </c>
      <c r="O1" s="50"/>
      <c r="P1" s="50"/>
      <c r="Q1" s="50"/>
      <c r="R1" s="50"/>
      <c r="S1" s="50"/>
      <c r="T1" s="50"/>
      <c r="U1" s="50"/>
      <c r="V1" s="50"/>
      <c r="W1" s="7"/>
      <c r="X1" s="50" t="s">
        <v>3</v>
      </c>
      <c r="Y1" s="50"/>
      <c r="Z1" s="50"/>
      <c r="AA1" s="50"/>
      <c r="AB1" s="50"/>
      <c r="AC1" s="50"/>
      <c r="AD1" s="50"/>
      <c r="AE1" s="50"/>
      <c r="AF1" s="50"/>
      <c r="AG1" s="50"/>
    </row>
    <row r="2" spans="1:33" ht="115.5" thickBot="1" x14ac:dyDescent="0.3">
      <c r="A2" s="8" t="s">
        <v>4</v>
      </c>
      <c r="B2" s="8" t="s">
        <v>5</v>
      </c>
      <c r="C2" s="8" t="s">
        <v>6</v>
      </c>
      <c r="D2" s="8" t="s">
        <v>7</v>
      </c>
      <c r="E2" s="8" t="s">
        <v>24</v>
      </c>
      <c r="F2" s="8" t="s">
        <v>8</v>
      </c>
      <c r="G2" s="8" t="s">
        <v>9</v>
      </c>
      <c r="H2" s="8" t="s">
        <v>10</v>
      </c>
      <c r="I2" s="8" t="s">
        <v>11</v>
      </c>
      <c r="J2" s="8" t="s">
        <v>25</v>
      </c>
      <c r="K2" s="9" t="s">
        <v>12</v>
      </c>
      <c r="L2" s="9" t="s">
        <v>13</v>
      </c>
      <c r="M2" s="9" t="s">
        <v>26</v>
      </c>
      <c r="N2" s="9" t="s">
        <v>41</v>
      </c>
      <c r="O2" s="9" t="s">
        <v>14</v>
      </c>
      <c r="P2" s="9" t="s">
        <v>34</v>
      </c>
      <c r="Q2" s="9" t="s">
        <v>42</v>
      </c>
      <c r="R2" s="9" t="s">
        <v>27</v>
      </c>
      <c r="S2" s="9" t="s">
        <v>35</v>
      </c>
      <c r="T2" s="9" t="s">
        <v>36</v>
      </c>
      <c r="U2" s="9" t="s">
        <v>37</v>
      </c>
      <c r="V2" s="9" t="s">
        <v>15</v>
      </c>
      <c r="W2" s="9" t="s">
        <v>26</v>
      </c>
      <c r="X2" s="9" t="s">
        <v>40</v>
      </c>
      <c r="Y2" s="9" t="s">
        <v>34</v>
      </c>
      <c r="Z2" s="9" t="s">
        <v>42</v>
      </c>
      <c r="AA2" s="9" t="s">
        <v>27</v>
      </c>
      <c r="AB2" s="9" t="s">
        <v>35</v>
      </c>
      <c r="AC2" s="9" t="s">
        <v>36</v>
      </c>
      <c r="AD2" s="9" t="s">
        <v>37</v>
      </c>
      <c r="AE2" s="9" t="s">
        <v>81</v>
      </c>
      <c r="AF2" s="9" t="s">
        <v>82</v>
      </c>
      <c r="AG2" s="9" t="s">
        <v>16</v>
      </c>
    </row>
    <row r="3" spans="1:33" ht="39.950000000000003" customHeight="1" thickBot="1" x14ac:dyDescent="0.3">
      <c r="A3" s="47" t="s">
        <v>17</v>
      </c>
      <c r="B3" s="47" t="s">
        <v>18</v>
      </c>
      <c r="C3" s="48">
        <v>44498</v>
      </c>
      <c r="D3" s="11" t="s">
        <v>19</v>
      </c>
      <c r="E3" s="54">
        <v>12</v>
      </c>
      <c r="F3" s="49">
        <v>0</v>
      </c>
      <c r="G3" s="49">
        <v>18</v>
      </c>
      <c r="H3" s="49">
        <v>21</v>
      </c>
      <c r="I3" s="49">
        <v>39</v>
      </c>
      <c r="J3" s="49">
        <v>2</v>
      </c>
      <c r="K3" s="53">
        <f>K9</f>
        <v>19.7</v>
      </c>
      <c r="L3" s="53">
        <f>L10</f>
        <v>18.170000000000002</v>
      </c>
      <c r="M3" s="10" t="s">
        <v>30</v>
      </c>
      <c r="N3" s="11">
        <v>6.8000000000000005E-2</v>
      </c>
      <c r="O3" s="47" t="s">
        <v>23</v>
      </c>
      <c r="P3" s="52" t="s">
        <v>29</v>
      </c>
      <c r="Q3" s="11">
        <v>315</v>
      </c>
      <c r="R3" s="11">
        <f>Q3/10</f>
        <v>31.5</v>
      </c>
      <c r="S3" s="11">
        <f>Q3-R3</f>
        <v>283.5</v>
      </c>
      <c r="T3" s="11">
        <v>217</v>
      </c>
      <c r="U3" s="11" t="str">
        <f>IF(T3&gt;S3,"Yes","No")</f>
        <v>No</v>
      </c>
      <c r="V3" s="65" t="s">
        <v>45</v>
      </c>
      <c r="W3" s="11" t="s">
        <v>28</v>
      </c>
      <c r="X3" s="11">
        <v>1.21</v>
      </c>
      <c r="Y3" s="52" t="s">
        <v>29</v>
      </c>
      <c r="Z3" s="11">
        <v>895</v>
      </c>
      <c r="AA3" s="11">
        <f>Z3/10</f>
        <v>89.5</v>
      </c>
      <c r="AB3" s="11">
        <f>Z3-AA3</f>
        <v>805.5</v>
      </c>
      <c r="AC3" s="11">
        <v>683</v>
      </c>
      <c r="AD3" s="11" t="str">
        <f>IF(AC3&gt;AB3, "Yes", "No")</f>
        <v>No</v>
      </c>
      <c r="AE3" s="61">
        <f>AC3+Y22</f>
        <v>928</v>
      </c>
      <c r="AF3" s="62" t="str">
        <f>IF(AE3&gt;AB3,"Yes","No")</f>
        <v>Yes</v>
      </c>
      <c r="AG3" s="65" t="s">
        <v>46</v>
      </c>
    </row>
    <row r="4" spans="1:33" ht="39.950000000000003" customHeight="1" thickBot="1" x14ac:dyDescent="0.3">
      <c r="A4" s="47"/>
      <c r="B4" s="47"/>
      <c r="C4" s="47"/>
      <c r="D4" s="11" t="s">
        <v>20</v>
      </c>
      <c r="E4" s="54"/>
      <c r="F4" s="49"/>
      <c r="G4" s="49"/>
      <c r="H4" s="49"/>
      <c r="I4" s="49"/>
      <c r="J4" s="49"/>
      <c r="K4" s="53"/>
      <c r="L4" s="53"/>
      <c r="M4" s="11" t="s">
        <v>31</v>
      </c>
      <c r="N4" s="11">
        <v>0.8</v>
      </c>
      <c r="O4" s="47"/>
      <c r="P4" s="52"/>
      <c r="Q4" s="11">
        <v>315</v>
      </c>
      <c r="R4" s="11">
        <f>Q4/10</f>
        <v>31.5</v>
      </c>
      <c r="S4" s="11">
        <f t="shared" ref="S4:S6" si="0">Q4-R4</f>
        <v>283.5</v>
      </c>
      <c r="T4" s="11">
        <v>272</v>
      </c>
      <c r="U4" s="11" t="str">
        <f>IF(T4&gt;S4,"Yes","No")</f>
        <v>No</v>
      </c>
      <c r="V4" s="65"/>
      <c r="W4" s="10" t="s">
        <v>38</v>
      </c>
      <c r="X4" s="10">
        <v>2.3769999999999998</v>
      </c>
      <c r="Y4" s="52"/>
      <c r="Z4" s="11">
        <v>965</v>
      </c>
      <c r="AA4" s="11">
        <f t="shared" ref="AA4:AA5" si="1">Z4/10</f>
        <v>96.5</v>
      </c>
      <c r="AB4" s="11">
        <f t="shared" ref="AB4:AB5" si="2">Z4-AA4</f>
        <v>868.5</v>
      </c>
      <c r="AC4" s="11">
        <v>793</v>
      </c>
      <c r="AD4" s="11" t="str">
        <f>IF(AC4&gt;AB4, "Yes", "No")</f>
        <v>No</v>
      </c>
      <c r="AE4" s="61">
        <f>AC4+Y22</f>
        <v>1038</v>
      </c>
      <c r="AF4" s="62" t="str">
        <f>IF(AE4&gt;AC4,"Yes","No")</f>
        <v>Yes</v>
      </c>
      <c r="AG4" s="65"/>
    </row>
    <row r="5" spans="1:33" ht="39.950000000000003" customHeight="1" thickBot="1" x14ac:dyDescent="0.3">
      <c r="A5" s="47"/>
      <c r="B5" s="47"/>
      <c r="C5" s="47"/>
      <c r="D5" s="11" t="s">
        <v>21</v>
      </c>
      <c r="E5" s="54"/>
      <c r="F5" s="49"/>
      <c r="G5" s="49"/>
      <c r="H5" s="49"/>
      <c r="I5" s="49"/>
      <c r="J5" s="49"/>
      <c r="K5" s="53"/>
      <c r="L5" s="53"/>
      <c r="M5" s="12" t="s">
        <v>32</v>
      </c>
      <c r="N5" s="12">
        <v>1.837</v>
      </c>
      <c r="O5" s="47"/>
      <c r="P5" s="52"/>
      <c r="Q5" s="12">
        <v>315</v>
      </c>
      <c r="R5" s="12">
        <f>Q5/10</f>
        <v>31.5</v>
      </c>
      <c r="S5" s="11">
        <f t="shared" si="0"/>
        <v>283.5</v>
      </c>
      <c r="T5" s="12">
        <v>276</v>
      </c>
      <c r="U5" s="11" t="str">
        <f>IF(T5&gt;S5,"Yes","No")</f>
        <v>No</v>
      </c>
      <c r="V5" s="65"/>
      <c r="W5" s="10" t="s">
        <v>39</v>
      </c>
      <c r="X5" s="10">
        <v>2.524</v>
      </c>
      <c r="Y5" s="52"/>
      <c r="Z5" s="12">
        <v>685</v>
      </c>
      <c r="AA5" s="11">
        <f t="shared" si="1"/>
        <v>68.5</v>
      </c>
      <c r="AB5" s="11">
        <f t="shared" si="2"/>
        <v>616.5</v>
      </c>
      <c r="AC5" s="12">
        <v>722</v>
      </c>
      <c r="AD5" s="11" t="str">
        <f>IF(AC5&gt;AB5, "Yes", "No")</f>
        <v>Yes</v>
      </c>
      <c r="AE5" s="61">
        <f>AC5+Y22</f>
        <v>967</v>
      </c>
      <c r="AF5" s="63" t="str">
        <f>IF(AE5&gt;AC5,"Yes","No")</f>
        <v>Yes</v>
      </c>
      <c r="AG5" s="65"/>
    </row>
    <row r="6" spans="1:33" ht="39.950000000000003" customHeight="1" thickBot="1" x14ac:dyDescent="0.3">
      <c r="A6" s="47"/>
      <c r="B6" s="47"/>
      <c r="C6" s="47"/>
      <c r="D6" s="12" t="s">
        <v>22</v>
      </c>
      <c r="E6" s="54"/>
      <c r="F6" s="49"/>
      <c r="G6" s="49"/>
      <c r="H6" s="49"/>
      <c r="I6" s="49"/>
      <c r="J6" s="49"/>
      <c r="K6" s="53"/>
      <c r="L6" s="53"/>
      <c r="M6" s="13" t="s">
        <v>33</v>
      </c>
      <c r="N6" s="13">
        <v>1.157</v>
      </c>
      <c r="O6" s="47"/>
      <c r="P6" s="52"/>
      <c r="Q6" s="13">
        <v>315</v>
      </c>
      <c r="R6" s="13">
        <f>Q6/10</f>
        <v>31.5</v>
      </c>
      <c r="S6" s="11">
        <f t="shared" si="0"/>
        <v>283.5</v>
      </c>
      <c r="T6" s="13">
        <v>243</v>
      </c>
      <c r="U6" s="11" t="str">
        <f>IF(T6&gt;S6,"Yes","No")</f>
        <v>No</v>
      </c>
      <c r="V6" s="65"/>
      <c r="W6" s="10"/>
      <c r="X6" s="14"/>
      <c r="Y6" s="52"/>
      <c r="Z6" s="15"/>
      <c r="AA6" s="15"/>
      <c r="AB6" s="15"/>
      <c r="AC6" s="15"/>
      <c r="AD6" s="15"/>
      <c r="AE6" s="14"/>
      <c r="AF6" s="14"/>
      <c r="AG6" s="65"/>
    </row>
    <row r="7" spans="1:33" x14ac:dyDescent="0.25">
      <c r="A7" s="1"/>
    </row>
    <row r="9" spans="1:33" x14ac:dyDescent="0.25">
      <c r="C9" s="55" t="s">
        <v>43</v>
      </c>
      <c r="D9" s="56"/>
      <c r="E9" s="2"/>
      <c r="F9" s="2">
        <f>F3*0.07</f>
        <v>0</v>
      </c>
      <c r="G9" s="2">
        <f>G3*0.12</f>
        <v>2.16</v>
      </c>
      <c r="H9" s="2">
        <f>H3*0.23</f>
        <v>4.83</v>
      </c>
      <c r="I9" s="2">
        <f>I3*0.31</f>
        <v>12.09</v>
      </c>
      <c r="J9" s="2">
        <f>J3*0.31</f>
        <v>0.62</v>
      </c>
      <c r="K9" s="3">
        <f>SUM(E9:J9)</f>
        <v>19.7</v>
      </c>
      <c r="L9" s="2"/>
      <c r="M9" s="4"/>
      <c r="U9" s="19"/>
      <c r="V9" s="21"/>
      <c r="W9" s="6"/>
      <c r="AD9" s="19"/>
      <c r="AF9" s="19"/>
      <c r="AG9" s="22"/>
    </row>
    <row r="10" spans="1:33" x14ac:dyDescent="0.25">
      <c r="C10" s="57" t="s">
        <v>44</v>
      </c>
      <c r="D10" s="58"/>
      <c r="E10" s="17"/>
      <c r="F10" s="17">
        <f>F3*0.04</f>
        <v>0</v>
      </c>
      <c r="G10" s="17">
        <f>G3*0.07</f>
        <v>1.2600000000000002</v>
      </c>
      <c r="H10" s="17">
        <f>H3*0.2</f>
        <v>4.2</v>
      </c>
      <c r="I10" s="17">
        <f>I3*0.31</f>
        <v>12.09</v>
      </c>
      <c r="J10" s="17">
        <f>J3*0.31</f>
        <v>0.62</v>
      </c>
      <c r="K10" s="17"/>
      <c r="L10" s="18">
        <f>SUM(E10:K10)</f>
        <v>18.170000000000002</v>
      </c>
      <c r="M10" s="5"/>
      <c r="U10" s="19"/>
      <c r="V10" s="19"/>
      <c r="AD10" s="19"/>
      <c r="AF10" s="19"/>
      <c r="AG10" s="19"/>
    </row>
    <row r="11" spans="1:33" ht="15.75" thickBot="1" x14ac:dyDescent="0.3">
      <c r="C11" s="59"/>
      <c r="D11" s="59"/>
      <c r="E11" s="20"/>
      <c r="F11" s="20"/>
      <c r="G11" s="20"/>
      <c r="H11" s="20"/>
      <c r="I11" s="20"/>
      <c r="J11" s="20"/>
      <c r="K11" s="20"/>
      <c r="L11" s="20"/>
      <c r="U11" s="19"/>
      <c r="V11" s="21"/>
      <c r="AD11" s="19"/>
      <c r="AE11" s="64"/>
      <c r="AF11" s="19"/>
      <c r="AG11" s="23"/>
    </row>
    <row r="12" spans="1:33" ht="15.75" thickBot="1" x14ac:dyDescent="0.3">
      <c r="C12" s="60"/>
      <c r="D12" s="60"/>
      <c r="E12" s="19"/>
      <c r="F12" s="19"/>
      <c r="G12" s="19"/>
      <c r="H12" s="19"/>
      <c r="I12" s="19"/>
      <c r="J12" s="19"/>
      <c r="K12" s="19"/>
      <c r="L12" s="19"/>
      <c r="W12" s="24" t="s">
        <v>47</v>
      </c>
      <c r="X12" s="25"/>
      <c r="Y12" s="25"/>
      <c r="Z12" s="25"/>
      <c r="AA12" s="25"/>
      <c r="AB12" s="26"/>
      <c r="AE12" s="19"/>
      <c r="AF12" s="19"/>
    </row>
    <row r="13" spans="1:33" ht="30.75" thickBot="1" x14ac:dyDescent="0.3">
      <c r="W13" s="27" t="s">
        <v>48</v>
      </c>
      <c r="X13" s="27" t="s">
        <v>49</v>
      </c>
      <c r="Y13" s="28" t="s">
        <v>50</v>
      </c>
      <c r="Z13" s="27" t="s">
        <v>51</v>
      </c>
      <c r="AA13" s="29" t="s">
        <v>52</v>
      </c>
      <c r="AB13" s="30" t="s">
        <v>53</v>
      </c>
      <c r="AE13" s="19"/>
      <c r="AF13" s="19"/>
    </row>
    <row r="14" spans="1:33" x14ac:dyDescent="0.25">
      <c r="W14" s="31" t="s">
        <v>54</v>
      </c>
      <c r="X14" s="32" t="s">
        <v>55</v>
      </c>
      <c r="Y14" s="33">
        <v>3</v>
      </c>
      <c r="Z14" s="31">
        <v>23</v>
      </c>
      <c r="AA14" s="33" t="s">
        <v>56</v>
      </c>
      <c r="AB14" s="31" t="s">
        <v>57</v>
      </c>
      <c r="AE14" s="19"/>
      <c r="AF14" s="19"/>
    </row>
    <row r="15" spans="1:33" x14ac:dyDescent="0.25">
      <c r="W15" s="34" t="s">
        <v>58</v>
      </c>
      <c r="X15" s="35" t="s">
        <v>59</v>
      </c>
      <c r="Y15" s="36">
        <v>19</v>
      </c>
      <c r="Z15" s="34">
        <v>96</v>
      </c>
      <c r="AA15" s="36" t="s">
        <v>60</v>
      </c>
      <c r="AB15" s="34" t="s">
        <v>61</v>
      </c>
      <c r="AE15" s="19"/>
      <c r="AF15" s="19"/>
    </row>
    <row r="16" spans="1:33" x14ac:dyDescent="0.25">
      <c r="W16" s="34" t="s">
        <v>62</v>
      </c>
      <c r="X16" s="35" t="s">
        <v>21</v>
      </c>
      <c r="Y16" s="36">
        <v>43</v>
      </c>
      <c r="Z16" s="34">
        <v>189</v>
      </c>
      <c r="AA16" s="36" t="s">
        <v>63</v>
      </c>
      <c r="AB16" s="37" t="s">
        <v>64</v>
      </c>
      <c r="AE16" s="19"/>
      <c r="AF16" s="19"/>
    </row>
    <row r="17" spans="23:32" x14ac:dyDescent="0.25">
      <c r="W17" s="34" t="s">
        <v>17</v>
      </c>
      <c r="X17" s="35" t="s">
        <v>20</v>
      </c>
      <c r="Y17" s="36">
        <v>11</v>
      </c>
      <c r="Z17" s="34" t="s">
        <v>65</v>
      </c>
      <c r="AA17" s="36" t="s">
        <v>66</v>
      </c>
      <c r="AB17" s="37" t="s">
        <v>61</v>
      </c>
      <c r="AE17" s="19"/>
      <c r="AF17" s="19"/>
    </row>
    <row r="18" spans="23:32" x14ac:dyDescent="0.25">
      <c r="W18" s="34" t="s">
        <v>67</v>
      </c>
      <c r="X18" s="35" t="s">
        <v>68</v>
      </c>
      <c r="Y18" s="36">
        <v>1</v>
      </c>
      <c r="Z18" s="34">
        <v>18</v>
      </c>
      <c r="AA18" s="36" t="s">
        <v>69</v>
      </c>
      <c r="AB18" s="37" t="s">
        <v>61</v>
      </c>
      <c r="AE18" s="19"/>
      <c r="AF18" s="19"/>
    </row>
    <row r="19" spans="23:32" x14ac:dyDescent="0.25">
      <c r="W19" s="34" t="s">
        <v>70</v>
      </c>
      <c r="X19" s="35" t="s">
        <v>71</v>
      </c>
      <c r="Y19" s="36">
        <v>18</v>
      </c>
      <c r="Z19" s="34">
        <v>70</v>
      </c>
      <c r="AA19" s="36" t="s">
        <v>72</v>
      </c>
      <c r="AB19" s="37" t="s">
        <v>64</v>
      </c>
      <c r="AE19" s="19"/>
      <c r="AF19" s="19"/>
    </row>
    <row r="20" spans="23:32" x14ac:dyDescent="0.25">
      <c r="W20" s="38" t="s">
        <v>73</v>
      </c>
      <c r="X20" s="39" t="s">
        <v>74</v>
      </c>
      <c r="Y20" s="40">
        <v>54</v>
      </c>
      <c r="Z20" s="41">
        <v>300</v>
      </c>
      <c r="AA20" s="40" t="s">
        <v>75</v>
      </c>
      <c r="AB20" s="41" t="s">
        <v>76</v>
      </c>
    </row>
    <row r="21" spans="23:32" ht="15.75" thickBot="1" x14ac:dyDescent="0.3">
      <c r="W21" s="42" t="s">
        <v>77</v>
      </c>
      <c r="X21" s="43" t="s">
        <v>78</v>
      </c>
      <c r="Y21" s="44">
        <v>96</v>
      </c>
      <c r="Z21" s="42">
        <v>455</v>
      </c>
      <c r="AA21" s="44" t="s">
        <v>79</v>
      </c>
      <c r="AB21" s="45" t="s">
        <v>80</v>
      </c>
    </row>
    <row r="22" spans="23:32" ht="15.75" thickBot="1" x14ac:dyDescent="0.3">
      <c r="Y22" s="46">
        <f>SUM(Y14:Y21)</f>
        <v>245</v>
      </c>
    </row>
  </sheetData>
  <mergeCells count="24">
    <mergeCell ref="C9:D9"/>
    <mergeCell ref="C10:D10"/>
    <mergeCell ref="C11:D11"/>
    <mergeCell ref="C12:D12"/>
    <mergeCell ref="I3:I6"/>
    <mergeCell ref="K1:L1"/>
    <mergeCell ref="N1:V1"/>
    <mergeCell ref="E1:J1"/>
    <mergeCell ref="X1:AG1"/>
    <mergeCell ref="H3:H6"/>
    <mergeCell ref="Y3:Y6"/>
    <mergeCell ref="AG3:AG6"/>
    <mergeCell ref="J3:J6"/>
    <mergeCell ref="K3:K6"/>
    <mergeCell ref="L3:L6"/>
    <mergeCell ref="O3:O6"/>
    <mergeCell ref="P3:P6"/>
    <mergeCell ref="V3:V6"/>
    <mergeCell ref="E3:E6"/>
    <mergeCell ref="A3:A6"/>
    <mergeCell ref="B3:B6"/>
    <mergeCell ref="C3:C6"/>
    <mergeCell ref="F3:F6"/>
    <mergeCell ref="G3:G6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R31" sqref="R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Llay New Road</vt:lpstr>
      <vt:lpstr>Location 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2023-06-29T12:05:02Z</dcterms:modified>
</cp:coreProperties>
</file>