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4915" windowHeight="13545" firstSheet="2" activeTab="6"/>
  </bookViews>
  <sheets>
    <sheet name="Summary" sheetId="1" r:id="rId1"/>
    <sheet name="Pupil Places Generated" sheetId="6" r:id="rId2"/>
    <sheet name="Primary School Requirement " sheetId="7" r:id="rId3"/>
    <sheet name="Secondary School Requirement" sheetId="8" r:id="rId4"/>
    <sheet name="Current Planning Apps &amp; Impact" sheetId="4" r:id="rId5"/>
    <sheet name="Projections less LDP &amp; Planning" sheetId="5" r:id="rId6"/>
    <sheet name="Llay" sheetId="2" r:id="rId7"/>
    <sheet name="Darland" sheetId="3" r:id="rId8"/>
  </sheets>
  <calcPr calcId="145621"/>
</workbook>
</file>

<file path=xl/calcChain.xml><?xml version="1.0" encoding="utf-8"?>
<calcChain xmlns="http://schemas.openxmlformats.org/spreadsheetml/2006/main">
  <c r="D28" i="2" l="1"/>
  <c r="D18" i="2"/>
  <c r="D13" i="1" l="1"/>
  <c r="C11" i="1"/>
  <c r="D11" i="1" s="1"/>
  <c r="E11" i="1" s="1"/>
  <c r="F108" i="8"/>
  <c r="H106" i="8"/>
  <c r="F106" i="8"/>
  <c r="H104" i="8"/>
  <c r="F104" i="8"/>
  <c r="H102" i="8"/>
  <c r="F102" i="8"/>
  <c r="H100" i="8"/>
  <c r="F100" i="8"/>
  <c r="F98" i="8"/>
  <c r="F96" i="8"/>
  <c r="H94" i="8" s="1"/>
  <c r="H92" i="8"/>
  <c r="F92" i="8"/>
  <c r="H90" i="8"/>
  <c r="F90" i="8"/>
  <c r="L87" i="8"/>
  <c r="H87" i="8"/>
  <c r="F87" i="8"/>
  <c r="H85" i="8"/>
  <c r="F85" i="8"/>
  <c r="H83" i="8"/>
  <c r="F83" i="8"/>
  <c r="F81" i="8"/>
  <c r="H79" i="8" s="1"/>
  <c r="F72" i="8"/>
  <c r="D12" i="8"/>
  <c r="F110" i="7"/>
  <c r="H108" i="7"/>
  <c r="F108" i="7"/>
  <c r="H106" i="7"/>
  <c r="F106" i="7"/>
  <c r="H104" i="7"/>
  <c r="F104" i="7"/>
  <c r="H102" i="7"/>
  <c r="F102" i="7"/>
  <c r="J102" i="7" s="1"/>
  <c r="H100" i="7"/>
  <c r="F100" i="7"/>
  <c r="F98" i="7"/>
  <c r="H96" i="7" s="1"/>
  <c r="H94" i="7"/>
  <c r="F94" i="7"/>
  <c r="I91" i="7"/>
  <c r="F91" i="7"/>
  <c r="F88" i="7"/>
  <c r="H86" i="7"/>
  <c r="F86" i="7"/>
  <c r="H83" i="7"/>
  <c r="F83" i="7"/>
  <c r="F80" i="7"/>
  <c r="H78" i="7" s="1"/>
  <c r="Q71" i="7"/>
  <c r="L14" i="7"/>
  <c r="M14" i="7" s="1"/>
  <c r="I14" i="7"/>
  <c r="H14" i="7"/>
  <c r="E14" i="7"/>
  <c r="D14" i="7"/>
  <c r="E3" i="6"/>
  <c r="D3" i="6"/>
  <c r="C3" i="6"/>
  <c r="C8" i="1"/>
  <c r="D8" i="1" s="1"/>
  <c r="C7" i="1"/>
  <c r="D7" i="1" s="1"/>
  <c r="C6" i="1"/>
  <c r="D6" i="1" s="1"/>
  <c r="C4" i="1"/>
  <c r="B57" i="2"/>
  <c r="B55" i="2"/>
  <c r="B54" i="2"/>
  <c r="B53" i="2"/>
  <c r="B52" i="2"/>
  <c r="B51" i="2"/>
  <c r="B50" i="2"/>
  <c r="B49" i="2"/>
  <c r="B47" i="2"/>
  <c r="B45" i="2"/>
  <c r="B42" i="2"/>
  <c r="B28" i="2"/>
  <c r="B43" i="3"/>
  <c r="B42" i="3"/>
  <c r="B41" i="3"/>
  <c r="B40" i="3"/>
  <c r="B39" i="3"/>
  <c r="B22" i="3"/>
  <c r="B21" i="3"/>
  <c r="B20" i="3"/>
  <c r="B19" i="3"/>
  <c r="B18" i="3"/>
  <c r="B24" i="3" s="1"/>
  <c r="B34" i="3"/>
  <c r="E17" i="5"/>
  <c r="E7" i="5"/>
  <c r="E4" i="1" l="1"/>
  <c r="D4" i="1"/>
  <c r="F79" i="8"/>
  <c r="F94" i="8"/>
  <c r="F78" i="7"/>
  <c r="F96" i="7"/>
  <c r="B45" i="3"/>
</calcChain>
</file>

<file path=xl/sharedStrings.xml><?xml version="1.0" encoding="utf-8"?>
<sst xmlns="http://schemas.openxmlformats.org/spreadsheetml/2006/main" count="325" uniqueCount="173">
  <si>
    <t>Park Community Primary</t>
  </si>
  <si>
    <t>School Road</t>
  </si>
  <si>
    <t>Llay</t>
  </si>
  <si>
    <t>LL12 0TR</t>
  </si>
  <si>
    <t>School Capacity</t>
  </si>
  <si>
    <t xml:space="preserve">Admission Number </t>
  </si>
  <si>
    <t>Current Numbers per year group</t>
  </si>
  <si>
    <t>Nursery</t>
  </si>
  <si>
    <t>Reception</t>
  </si>
  <si>
    <t>Year 1</t>
  </si>
  <si>
    <t>Year 2</t>
  </si>
  <si>
    <t>Year 3</t>
  </si>
  <si>
    <t>Year 4</t>
  </si>
  <si>
    <t>Year 5</t>
  </si>
  <si>
    <t>Year 6</t>
  </si>
  <si>
    <t>1st Preference Refusals 2016</t>
  </si>
  <si>
    <t>Appeals September 2016</t>
  </si>
  <si>
    <t>Darland High School</t>
  </si>
  <si>
    <t>Chester Road</t>
  </si>
  <si>
    <t>Rossett</t>
  </si>
  <si>
    <t>LL12 0DL</t>
  </si>
  <si>
    <t>Year 7</t>
  </si>
  <si>
    <t>Year 8</t>
  </si>
  <si>
    <t>Year 9</t>
  </si>
  <si>
    <t>Year 10</t>
  </si>
  <si>
    <t>Year 11</t>
  </si>
  <si>
    <t>In year transfers to date since September 2016</t>
  </si>
  <si>
    <t>In year transfers to date refused since September 2016</t>
  </si>
  <si>
    <t>Capacity</t>
  </si>
  <si>
    <t>Spaces available</t>
  </si>
  <si>
    <t>No on Roll</t>
  </si>
  <si>
    <t>% Surplus</t>
  </si>
  <si>
    <t>Required additional spaces this project</t>
  </si>
  <si>
    <t>Darland</t>
  </si>
  <si>
    <t>Projections of Primary Pupil Numbers 2017-2021</t>
  </si>
  <si>
    <t>Required by Welsh Government</t>
  </si>
  <si>
    <t xml:space="preserve">LA No: </t>
  </si>
  <si>
    <r>
      <t xml:space="preserve">LA Name: </t>
    </r>
    <r>
      <rPr>
        <b/>
        <i/>
        <sz val="8"/>
        <color indexed="48"/>
        <rFont val="Arial"/>
        <family val="2"/>
      </rPr>
      <t/>
    </r>
  </si>
  <si>
    <t>Wrexham</t>
  </si>
  <si>
    <t>School number</t>
  </si>
  <si>
    <t>School Name</t>
  </si>
  <si>
    <r>
      <t xml:space="preserve">1 </t>
    </r>
    <r>
      <rPr>
        <b/>
        <sz val="8"/>
        <rFont val="Arial"/>
        <family val="2"/>
      </rPr>
      <t>Projected NOR for Jan 16 as reported in Jan 15</t>
    </r>
  </si>
  <si>
    <t>Actual NOR at 12 Jan 2016</t>
  </si>
  <si>
    <t>%age variance</t>
  </si>
  <si>
    <t>Projected NOR at Jan 2017</t>
  </si>
  <si>
    <t>Projected NOR at Jan 2018</t>
  </si>
  <si>
    <t>Projected NOR at Jan 2019</t>
  </si>
  <si>
    <t>Projected NOR at Jan 2020</t>
  </si>
  <si>
    <t>Projected NOR at Jan 2021</t>
  </si>
  <si>
    <t>Park CP, Llay</t>
  </si>
  <si>
    <t>Nursery pupil numbers should not be included</t>
  </si>
  <si>
    <t>Numbers of pupils in SEN units should not be included</t>
  </si>
  <si>
    <t xml:space="preserve">Total </t>
  </si>
  <si>
    <t>Resouce Pupils</t>
  </si>
  <si>
    <t>Resource Pupils</t>
  </si>
  <si>
    <t>Total mainstream pupils</t>
  </si>
  <si>
    <t>Total resource pupils</t>
  </si>
  <si>
    <t>Total Pupils on Roll</t>
  </si>
  <si>
    <t>Total  (not Incl Nursery)</t>
  </si>
  <si>
    <t>Total mainstream pupils (not Incl Nursery)</t>
  </si>
  <si>
    <t>Total resource pupils (not Incl Nursery)</t>
  </si>
  <si>
    <t>Mainstream No on Roll</t>
  </si>
  <si>
    <t>SEN/ALN Resource</t>
  </si>
  <si>
    <t>Mainstream</t>
  </si>
  <si>
    <t>Primary</t>
  </si>
  <si>
    <t>No of houses</t>
  </si>
  <si>
    <t>Secondary</t>
  </si>
  <si>
    <t>Post 16</t>
  </si>
  <si>
    <t>TRANSPORTATION &amp; ASSET MANAGEMENT DEPARTMENT</t>
  </si>
  <si>
    <t>PROPERTY  PLANNING  SERVICES</t>
  </si>
  <si>
    <t>CHECKLIST OF DfES STATUTORY REQUIREMENTS AND RECOMMENDATIONS</t>
  </si>
  <si>
    <t xml:space="preserve">REF: MEJ </t>
  </si>
  <si>
    <t>SCHOOL: WREXHAM, PRIMARY</t>
  </si>
  <si>
    <t>Requirements given for</t>
  </si>
  <si>
    <t>nursery pupils +</t>
  </si>
  <si>
    <t>primary pupils</t>
  </si>
  <si>
    <t>Pupil washrooms:</t>
  </si>
  <si>
    <t>Wrexham CBC seeks to provide w.c's and washbasins for reception pupils at the same rate as for nursery pupils</t>
  </si>
  <si>
    <t>minimum of</t>
  </si>
  <si>
    <t>separate facilities required  for males and females who have attained the age of 8 years (i.e. year 4 and above) but Wrexham policy is to provide this for all junior pupils</t>
  </si>
  <si>
    <t>in washrooms solely for boys up to 2/3 of the fittings may be urinals</t>
  </si>
  <si>
    <t>Staff washrooms:</t>
  </si>
  <si>
    <t>must be separate from pupil washrooms, except for any washroom usable by disabled persons having only 1 washbasin, 1 w.c., with or without 1 shower or 1 deep sink, and having its door opening directly onto circulation space other than stairs</t>
  </si>
  <si>
    <t>guidance on the provision of staff washing and sanitary facilities is given paragraphs 192 - 209 of the HSE's Approved Code of Practice for the Workplace (Health, Safety and Welfare) Regulations 1992</t>
  </si>
  <si>
    <t>paragraphs 20 (2) (c) and 21 (2) (h) of the Workplace (Health, Safety and Welfare) Regulations 1992 require separate facilities for men and women</t>
  </si>
  <si>
    <t>Medical accommodation:</t>
  </si>
  <si>
    <t>must contain a washbasin and be near a w.c.</t>
  </si>
  <si>
    <t>may be a dual use room (other than teaching) but Welsh Office guidance is that it should not generally be occupied nor the staff room</t>
  </si>
  <si>
    <t>Staff accommodation:</t>
  </si>
  <si>
    <t>a school with more than 120 pupils requires a head teacher's room</t>
  </si>
  <si>
    <t>teaching staff room required for work and social purposes</t>
  </si>
  <si>
    <t>Ancillary facilities:</t>
  </si>
  <si>
    <t>provision must be made for storing and drying pupils' outdoor clothing and storing their other belongings</t>
  </si>
  <si>
    <t>provision must be made for the preparation of food and drinks and the washing of crockery and other utensils</t>
  </si>
  <si>
    <t>Lighting:</t>
  </si>
  <si>
    <t>the maintained illuminance on the working plane in teaching accommodation must not be less than 300 lux, but where visually demanding tasks are carried out the maintained illuminance must not be less than 500 lux</t>
  </si>
  <si>
    <t>in every room, the glare index must not exceed 19</t>
  </si>
  <si>
    <t>Heating:</t>
  </si>
  <si>
    <t>for all external temperatures of -1 °C or more, the following minimum air temperatures must be provided measured 0.5m above the floor:</t>
  </si>
  <si>
    <t>areas of lower than normal physical activity due to sickness or physical disability including sick rooms and isolation rooms but not other sleeping accommodation -</t>
  </si>
  <si>
    <t>21°C</t>
  </si>
  <si>
    <t>areas of normal physical acitivity associated with teaching, private study or examinations -</t>
  </si>
  <si>
    <t>18°C</t>
  </si>
  <si>
    <t>areas of higher than normal physical activity (e.g. arising from physical education) and washrooms, sleeping accommodation and circulation spaces -</t>
  </si>
  <si>
    <t>15°C</t>
  </si>
  <si>
    <t>in teaching accommodation used by a nursery class, the surface temperature of any radiator and exposed pipework in a position where it  may be touched by a pupil must not exceed 43 °C</t>
  </si>
  <si>
    <t>continued</t>
  </si>
  <si>
    <t>Ventilation:</t>
  </si>
  <si>
    <t>all occupied areas in a school building shall have controllable ventilation at a minimum rate of 3 litres of fresh air per second for each of the maximum number of persons the area will accommodate</t>
  </si>
  <si>
    <t>all teaching accommodation, medical examination or treatment rooms, sick rooms and isolation rooms shall be capable of being ventilated at a minimum rate of 8 litres of fresh air per second for each of the usual number of occupants during occupation</t>
  </si>
  <si>
    <t>all washrooms shall be capable of being ventilated at a minimum rate of 6 air changes per hour</t>
  </si>
  <si>
    <t>condensation shall be prevented in, and noxious fumes removed from, any room in which there may be steam or fumes</t>
  </si>
  <si>
    <t>Water supplies:</t>
  </si>
  <si>
    <t>the temperature of hot water supplies to every bath or shower must not exceed 43 °C</t>
  </si>
  <si>
    <t>Team game playing fields:</t>
  </si>
  <si>
    <t>Wrexham CBC policy is to accommodate all juniors, not just those aged 8 or more; minimum area</t>
  </si>
  <si>
    <t>m²</t>
  </si>
  <si>
    <t>all weather surfaced areas of playing fields are counted as twice their actual area</t>
  </si>
  <si>
    <t>AREA GUIDELINES FROM BUILDING BULLETIN 99</t>
  </si>
  <si>
    <t>gross area of building:</t>
  </si>
  <si>
    <t>m² to</t>
  </si>
  <si>
    <t>net building area *:</t>
  </si>
  <si>
    <t>* net area comprises basic teaching area, halls &amp; studios, learning resource areas, staff &amp; admin, storage; it excludes toilets and showers (and related lobbies and changing rooms), kitchen facilities, circulation, plant rooms, internal walls</t>
  </si>
  <si>
    <t>basic teaching **:</t>
  </si>
  <si>
    <t>** basic teaching comprises classrooms, ICT suite, practical areas</t>
  </si>
  <si>
    <t>halls &amp; studios:</t>
  </si>
  <si>
    <t>m² with main hall minimum 140m²</t>
  </si>
  <si>
    <t>learning resources ***:</t>
  </si>
  <si>
    <t>*** learning resources comprises library / resource centre, small group / quiet rooms, s.e.n. rooms</t>
  </si>
  <si>
    <t>dining ****:</t>
  </si>
  <si>
    <t>m² for primary pupils to dine in 3 sittings</t>
  </si>
  <si>
    <t>**** lower value for 75% pupils dining, upper for "most of the school"</t>
  </si>
  <si>
    <t>kitchen:</t>
  </si>
  <si>
    <t>gross site area:</t>
  </si>
  <si>
    <t>net site area:</t>
  </si>
  <si>
    <t>pitches:</t>
  </si>
  <si>
    <t>games courts:</t>
  </si>
  <si>
    <t>soft play (informal / social):</t>
  </si>
  <si>
    <t>hard play (informal / social):</t>
  </si>
  <si>
    <t>m² additional to the games courts</t>
  </si>
  <si>
    <t>habitat:</t>
  </si>
  <si>
    <t>float (external area):</t>
  </si>
  <si>
    <t>including</t>
  </si>
  <si>
    <t>SCHOOL: WREXHAM, HIGH</t>
  </si>
  <si>
    <t>secondary pupils plus</t>
  </si>
  <si>
    <t>in the 6th form</t>
  </si>
  <si>
    <t>w.c.'s or urinals and</t>
  </si>
  <si>
    <t>every washroom with fewer than 3 w.c.'s or urinals must have an equivalent number of washbasins</t>
  </si>
  <si>
    <t>every washroom with more than 2 w.c.'s or urinals must have washbasins of at least 2/3 the number of w.c.'s or urinals</t>
  </si>
  <si>
    <t>separate facilities required  for male and female pupils</t>
  </si>
  <si>
    <t>changing facilities with showers must be readily accessible from the school grounds and from p.e. accommodation</t>
  </si>
  <si>
    <t>head teacher's room is required</t>
  </si>
  <si>
    <t>21 °C</t>
  </si>
  <si>
    <t>18 °C</t>
  </si>
  <si>
    <t>15 °C</t>
  </si>
  <si>
    <t>AREA GUIDELINES FROM BUILDING BULLETIN 98</t>
  </si>
  <si>
    <t>net building area:</t>
  </si>
  <si>
    <t>basic teaching:</t>
  </si>
  <si>
    <t>halls:</t>
  </si>
  <si>
    <t>new schools to include 4 court sports hall and min 145m² activity studio, existing schools shuld have min 3 spaces</t>
  </si>
  <si>
    <t>learning resources:</t>
  </si>
  <si>
    <t>m² as the library resource centre</t>
  </si>
  <si>
    <t>includes small group rooms, s.e.n. resource base, music group / practice rooms / ensemble room, recording studio / control room, kiln room, dark room, local IT areas, 6th form study areas</t>
  </si>
  <si>
    <t>dining &amp; social areas:</t>
  </si>
  <si>
    <t>based on 80% of pupils dining in 3 sittings; includes snack &amp; vending machine areas</t>
  </si>
  <si>
    <t>kitchen facilities:</t>
  </si>
  <si>
    <t>additional to the games courts</t>
  </si>
  <si>
    <t xml:space="preserve">Site Available </t>
  </si>
  <si>
    <t>Site could accommodate up to 1450 pupils</t>
  </si>
  <si>
    <t>Please note Llay has 0% surplus places</t>
  </si>
  <si>
    <t>Please note Darland has 3.81% surplus places which is significantly below the 10% recommended by WG</t>
  </si>
  <si>
    <t>Site could accommodate 420  pupils adjacent former infant school land required</t>
  </si>
  <si>
    <t>Spaces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</si>
</sst>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_);\(#,##0\)"/>
    <numFmt numFmtId="166" formatCode="0.0"/>
  </numFmts>
  <fonts count="24"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b/>
      <sz val="8"/>
      <name val="Arial"/>
      <family val="2"/>
    </font>
    <font>
      <sz val="8"/>
      <name val="Arial"/>
      <family val="2"/>
    </font>
    <font>
      <sz val="12"/>
      <name val="Arial"/>
      <family val="2"/>
    </font>
    <font>
      <sz val="20"/>
      <name val="Arial"/>
      <family val="2"/>
    </font>
    <font>
      <b/>
      <i/>
      <sz val="8"/>
      <color indexed="48"/>
      <name val="Arial"/>
      <family val="2"/>
    </font>
    <font>
      <b/>
      <vertAlign val="superscript"/>
      <sz val="8"/>
      <name val="Arial"/>
      <family val="2"/>
    </font>
    <font>
      <sz val="10"/>
      <color indexed="8"/>
      <name val="MS Sans Serif"/>
      <family val="2"/>
    </font>
    <font>
      <sz val="8"/>
      <color indexed="8"/>
      <name val="Arial"/>
      <family val="2"/>
    </font>
    <font>
      <b/>
      <sz val="8"/>
      <color indexed="8"/>
      <name val="Arial"/>
      <family val="2"/>
    </font>
    <font>
      <sz val="11"/>
      <color rgb="FF1F497D"/>
      <name val="Calibri"/>
      <family val="2"/>
      <scheme val="minor"/>
    </font>
    <font>
      <b/>
      <sz val="17"/>
      <color indexed="8"/>
      <name val="Arial"/>
      <family val="2"/>
    </font>
    <font>
      <b/>
      <sz val="15"/>
      <color indexed="8"/>
      <name val="Arial"/>
      <family val="2"/>
    </font>
    <font>
      <sz val="11"/>
      <color indexed="8"/>
      <name val="Arial"/>
      <family val="2"/>
    </font>
    <font>
      <sz val="11.5"/>
      <color indexed="8"/>
      <name val="Arial"/>
      <family val="2"/>
    </font>
    <font>
      <sz val="11"/>
      <color indexed="12"/>
      <name val="Arial"/>
      <family val="2"/>
    </font>
    <font>
      <sz val="10"/>
      <color indexed="12"/>
      <name val="Arial"/>
      <family val="2"/>
    </font>
    <font>
      <i/>
      <sz val="10"/>
      <color indexed="8"/>
      <name val="Arial"/>
      <family val="2"/>
    </font>
    <font>
      <sz val="10"/>
      <name val="Arial"/>
      <family val="2"/>
    </font>
    <font>
      <b/>
      <sz val="10"/>
      <name val="Arial"/>
      <family val="2"/>
    </font>
    <font>
      <i/>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rgb="FFFFFF99"/>
        <bgColor indexed="64"/>
      </patternFill>
    </fill>
    <fill>
      <patternFill patternType="solid">
        <fgColor indexed="42"/>
        <bgColor indexed="8"/>
      </patternFill>
    </fill>
    <fill>
      <patternFill patternType="solid">
        <fgColor rgb="FFCCFFCC"/>
        <bgColor indexed="64"/>
      </patternFill>
    </fill>
    <fill>
      <patternFill patternType="solid">
        <fgColor indexed="43"/>
        <bgColor indexed="8"/>
      </patternFill>
    </fill>
    <fill>
      <patternFill patternType="solid">
        <fgColor indexed="43"/>
        <bgColor indexed="64"/>
      </patternFill>
    </fill>
    <fill>
      <patternFill patternType="solid">
        <fgColor rgb="FFFFFF00"/>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right/>
      <top style="thin">
        <color auto="1"/>
      </top>
      <bottom style="thin">
        <color auto="1"/>
      </bottom>
      <diagonal/>
    </border>
    <border>
      <left/>
      <right/>
      <top/>
      <bottom style="thin">
        <color indexed="64"/>
      </bottom>
      <diagonal/>
    </border>
  </borders>
  <cellStyleXfs count="3">
    <xf numFmtId="0" fontId="0" fillId="0" borderId="0"/>
    <xf numFmtId="0" fontId="6" fillId="0" borderId="0"/>
    <xf numFmtId="0" fontId="10" fillId="0" borderId="0"/>
  </cellStyleXfs>
  <cellXfs count="122">
    <xf numFmtId="0" fontId="0" fillId="0" borderId="0" xfId="0"/>
    <xf numFmtId="0" fontId="2" fillId="0" borderId="0" xfId="0" applyFont="1"/>
    <xf numFmtId="0" fontId="3" fillId="0" borderId="0" xfId="0" applyFont="1"/>
    <xf numFmtId="0" fontId="0" fillId="0" borderId="1" xfId="0" applyBorder="1"/>
    <xf numFmtId="0" fontId="2" fillId="2" borderId="1" xfId="0" applyFont="1" applyFill="1" applyBorder="1"/>
    <xf numFmtId="0" fontId="2" fillId="3" borderId="1" xfId="0" applyFont="1" applyFill="1" applyBorder="1"/>
    <xf numFmtId="0" fontId="0" fillId="2" borderId="1" xfId="0" applyFill="1" applyBorder="1"/>
    <xf numFmtId="0" fontId="5" fillId="0" borderId="0" xfId="0" applyFont="1" applyAlignment="1" applyProtection="1">
      <alignment horizontal="left"/>
    </xf>
    <xf numFmtId="0" fontId="5" fillId="0" borderId="0" xfId="0" applyFont="1" applyBorder="1" applyAlignment="1" applyProtection="1">
      <alignment horizontal="left"/>
    </xf>
    <xf numFmtId="0" fontId="5" fillId="0" borderId="0" xfId="0" applyFont="1" applyBorder="1" applyAlignment="1" applyProtection="1">
      <alignment horizontal="center"/>
    </xf>
    <xf numFmtId="3" fontId="5" fillId="0" borderId="0" xfId="0" applyNumberFormat="1" applyFont="1" applyBorder="1" applyAlignment="1" applyProtection="1">
      <alignment horizontal="center"/>
    </xf>
    <xf numFmtId="0" fontId="5" fillId="0" borderId="0" xfId="0" applyFont="1" applyProtection="1">
      <protection locked="0"/>
    </xf>
    <xf numFmtId="0" fontId="4" fillId="0" borderId="0" xfId="0" applyFont="1" applyAlignment="1" applyProtection="1">
      <alignment horizontal="left"/>
    </xf>
    <xf numFmtId="0" fontId="6" fillId="0" borderId="0" xfId="1"/>
    <xf numFmtId="0" fontId="4" fillId="0" borderId="0" xfId="0" applyFont="1" applyBorder="1" applyAlignment="1" applyProtection="1">
      <alignment horizontal="left"/>
    </xf>
    <xf numFmtId="0" fontId="5" fillId="0" borderId="0" xfId="1" applyFont="1" applyBorder="1" applyProtection="1">
      <protection locked="0"/>
    </xf>
    <xf numFmtId="0" fontId="5" fillId="0" borderId="0" xfId="0" applyFont="1" applyBorder="1" applyProtection="1">
      <protection locked="0"/>
    </xf>
    <xf numFmtId="0" fontId="4" fillId="0" borderId="10" xfId="0" applyFont="1" applyBorder="1" applyAlignment="1" applyProtection="1">
      <alignment horizontal="left" vertical="top" wrapText="1"/>
    </xf>
    <xf numFmtId="0" fontId="4" fillId="0" borderId="11" xfId="0" applyFont="1" applyBorder="1" applyAlignment="1" applyProtection="1">
      <alignment horizontal="left" vertical="top" wrapText="1"/>
    </xf>
    <xf numFmtId="0" fontId="9" fillId="0" borderId="11" xfId="0" applyFont="1" applyBorder="1" applyAlignment="1" applyProtection="1">
      <alignment horizontal="left" vertical="center" wrapText="1"/>
    </xf>
    <xf numFmtId="0" fontId="4" fillId="0" borderId="11" xfId="0" applyFont="1" applyBorder="1" applyAlignment="1" applyProtection="1">
      <alignment horizontal="center" vertical="center" wrapText="1"/>
    </xf>
    <xf numFmtId="3" fontId="4" fillId="0" borderId="11" xfId="0" applyNumberFormat="1" applyFont="1" applyFill="1" applyBorder="1" applyAlignment="1" applyProtection="1">
      <alignment horizontal="center" vertical="center" wrapText="1"/>
    </xf>
    <xf numFmtId="3" fontId="4" fillId="0" borderId="12" xfId="0" applyNumberFormat="1" applyFont="1" applyFill="1" applyBorder="1" applyAlignment="1" applyProtection="1">
      <alignment horizontal="center" vertical="center" wrapText="1"/>
    </xf>
    <xf numFmtId="3" fontId="4" fillId="0" borderId="13" xfId="0" applyNumberFormat="1" applyFont="1" applyFill="1" applyBorder="1" applyAlignment="1" applyProtection="1">
      <alignment horizontal="center" vertical="center" wrapText="1"/>
    </xf>
    <xf numFmtId="0" fontId="4" fillId="0" borderId="0" xfId="0" applyFont="1" applyBorder="1" applyAlignment="1" applyProtection="1">
      <alignment horizontal="center" wrapText="1"/>
      <protection locked="0"/>
    </xf>
    <xf numFmtId="0" fontId="5" fillId="0" borderId="0" xfId="0" applyFont="1" applyFill="1" applyAlignment="1" applyProtection="1">
      <alignment vertical="center"/>
      <protection locked="0"/>
    </xf>
    <xf numFmtId="0" fontId="11" fillId="5" borderId="14" xfId="2" applyFont="1" applyFill="1" applyBorder="1" applyAlignment="1" applyProtection="1">
      <alignment horizontal="left" vertical="center" wrapText="1"/>
      <protection locked="0"/>
    </xf>
    <xf numFmtId="0" fontId="11" fillId="5" borderId="1" xfId="2" applyFont="1" applyFill="1" applyBorder="1" applyAlignment="1" applyProtection="1">
      <alignment horizontal="left" vertical="center" wrapText="1"/>
      <protection locked="0"/>
    </xf>
    <xf numFmtId="1" fontId="5" fillId="6" borderId="1" xfId="0" applyNumberFormat="1" applyFont="1" applyFill="1" applyBorder="1" applyAlignment="1" applyProtection="1">
      <alignment horizontal="center" vertical="center"/>
    </xf>
    <xf numFmtId="0" fontId="11" fillId="7" borderId="1" xfId="2" applyFont="1" applyFill="1" applyBorder="1" applyAlignment="1" applyProtection="1">
      <alignment horizontal="center" vertical="center" wrapText="1"/>
    </xf>
    <xf numFmtId="164" fontId="11" fillId="0" borderId="1" xfId="2" applyNumberFormat="1" applyFont="1" applyFill="1" applyBorder="1" applyAlignment="1" applyProtection="1">
      <alignment horizontal="center" vertical="center" wrapText="1"/>
    </xf>
    <xf numFmtId="1" fontId="5" fillId="8" borderId="1" xfId="0" applyNumberFormat="1" applyFont="1" applyFill="1" applyBorder="1" applyAlignment="1" applyProtection="1">
      <alignment horizontal="center" vertical="center"/>
    </xf>
    <xf numFmtId="1" fontId="5" fillId="8" borderId="15" xfId="0" applyNumberFormat="1" applyFont="1" applyFill="1" applyBorder="1" applyAlignment="1" applyProtection="1">
      <alignment horizontal="center" vertical="center"/>
    </xf>
    <xf numFmtId="1" fontId="5" fillId="8" borderId="16" xfId="0" applyNumberFormat="1" applyFont="1" applyFill="1" applyBorder="1" applyAlignment="1" applyProtection="1">
      <alignment horizontal="center" vertical="center"/>
    </xf>
    <xf numFmtId="0" fontId="5" fillId="0" borderId="0" xfId="0" applyFont="1" applyAlignment="1" applyProtection="1">
      <alignment vertical="center"/>
      <protection locked="0"/>
    </xf>
    <xf numFmtId="0" fontId="12" fillId="0" borderId="0" xfId="2" applyFont="1" applyFill="1" applyBorder="1" applyAlignment="1" applyProtection="1">
      <alignment horizontal="center" vertical="center" wrapText="1"/>
    </xf>
    <xf numFmtId="0" fontId="12" fillId="0" borderId="0" xfId="2" applyFont="1" applyFill="1" applyBorder="1" applyAlignment="1" applyProtection="1">
      <alignment horizontal="left" wrapText="1"/>
    </xf>
    <xf numFmtId="3" fontId="12" fillId="0" borderId="0" xfId="2" applyNumberFormat="1" applyFont="1" applyFill="1" applyBorder="1" applyAlignment="1" applyProtection="1">
      <alignment horizontal="center" wrapText="1"/>
    </xf>
    <xf numFmtId="164" fontId="12" fillId="0" borderId="0" xfId="2" applyNumberFormat="1" applyFont="1" applyFill="1" applyBorder="1" applyAlignment="1" applyProtection="1">
      <alignment horizontal="center" wrapText="1"/>
    </xf>
    <xf numFmtId="0" fontId="5"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horizontal="center"/>
      <protection locked="0"/>
    </xf>
    <xf numFmtId="3" fontId="5" fillId="0" borderId="0" xfId="0" applyNumberFormat="1" applyFont="1" applyFill="1" applyBorder="1" applyAlignment="1" applyProtection="1">
      <alignment horizontal="center"/>
      <protection locked="0"/>
    </xf>
    <xf numFmtId="0" fontId="5" fillId="0" borderId="0" xfId="0" applyFont="1" applyBorder="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0" fontId="4" fillId="0" borderId="0" xfId="0" applyFont="1" applyBorder="1" applyAlignment="1" applyProtection="1">
      <alignment horizontal="left"/>
      <protection locked="0"/>
    </xf>
    <xf numFmtId="0" fontId="5" fillId="0" borderId="0" xfId="0" applyFont="1" applyBorder="1" applyAlignment="1" applyProtection="1">
      <alignment horizontal="center"/>
      <protection locked="0"/>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3" fontId="5" fillId="6" borderId="1" xfId="0" applyNumberFormat="1" applyFont="1" applyFill="1" applyBorder="1" applyAlignment="1" applyProtection="1">
      <alignment horizontal="center"/>
      <protection locked="0"/>
    </xf>
    <xf numFmtId="3" fontId="5" fillId="8" borderId="1" xfId="0" applyNumberFormat="1" applyFont="1" applyFill="1" applyBorder="1" applyAlignment="1" applyProtection="1">
      <alignment horizontal="center" vertical="center" wrapText="1"/>
    </xf>
    <xf numFmtId="164" fontId="11" fillId="0" borderId="1" xfId="2" applyNumberFormat="1" applyFont="1" applyFill="1" applyBorder="1" applyAlignment="1" applyProtection="1">
      <alignment horizontal="center" wrapText="1"/>
    </xf>
    <xf numFmtId="3" fontId="5" fillId="8" borderId="1" xfId="0" applyNumberFormat="1" applyFont="1" applyFill="1" applyBorder="1" applyAlignment="1" applyProtection="1">
      <alignment horizontal="center"/>
      <protection locked="0"/>
    </xf>
    <xf numFmtId="3" fontId="5" fillId="8" borderId="1" xfId="0" applyNumberFormat="1" applyFont="1" applyFill="1" applyBorder="1" applyAlignment="1" applyProtection="1">
      <alignment horizontal="center" vertical="top" wrapText="1"/>
    </xf>
    <xf numFmtId="3" fontId="5" fillId="8" borderId="15" xfId="0" applyNumberFormat="1" applyFont="1" applyFill="1" applyBorder="1" applyAlignment="1" applyProtection="1">
      <alignment horizontal="center" vertical="top" wrapText="1"/>
    </xf>
    <xf numFmtId="3" fontId="5" fillId="8" borderId="16" xfId="0" applyNumberFormat="1" applyFont="1" applyFill="1" applyBorder="1" applyAlignment="1" applyProtection="1">
      <alignment horizontal="center" vertical="top" wrapText="1"/>
    </xf>
    <xf numFmtId="0" fontId="13" fillId="0" borderId="0" xfId="0" applyFont="1" applyAlignment="1">
      <alignment vertical="center"/>
    </xf>
    <xf numFmtId="0" fontId="2" fillId="0" borderId="18" xfId="0" applyFont="1" applyBorder="1"/>
    <xf numFmtId="10" fontId="0" fillId="0" borderId="17" xfId="0" applyNumberFormat="1" applyBorder="1"/>
    <xf numFmtId="1" fontId="0" fillId="0" borderId="0" xfId="0" applyNumberFormat="1"/>
    <xf numFmtId="0" fontId="1" fillId="0" borderId="1" xfId="0" applyFont="1" applyBorder="1"/>
    <xf numFmtId="0" fontId="14" fillId="0" borderId="0" xfId="0" applyNumberFormat="1" applyFont="1" applyAlignment="1">
      <alignment horizontal="left"/>
    </xf>
    <xf numFmtId="0" fontId="0" fillId="0" borderId="0" xfId="0" applyNumberFormat="1"/>
    <xf numFmtId="0" fontId="15" fillId="0" borderId="0" xfId="0" applyNumberFormat="1" applyFont="1" applyAlignment="1">
      <alignment horizontal="left"/>
    </xf>
    <xf numFmtId="0" fontId="16" fillId="0" borderId="0" xfId="0" applyNumberFormat="1" applyFont="1"/>
    <xf numFmtId="0" fontId="17" fillId="0" borderId="0" xfId="0" applyNumberFormat="1" applyFont="1" applyBorder="1" applyAlignment="1">
      <alignment horizontal="left" vertical="center"/>
    </xf>
    <xf numFmtId="0" fontId="0" fillId="0" borderId="19" xfId="0" applyNumberFormat="1" applyBorder="1"/>
    <xf numFmtId="0" fontId="18" fillId="0" borderId="0" xfId="0" applyNumberFormat="1" applyFont="1" applyAlignment="1" applyProtection="1">
      <alignment horizontal="left"/>
      <protection locked="0"/>
    </xf>
    <xf numFmtId="0" fontId="18" fillId="0" borderId="0" xfId="0" applyNumberFormat="1" applyFont="1" applyProtection="1">
      <protection locked="0"/>
    </xf>
    <xf numFmtId="0" fontId="0" fillId="0" borderId="0" xfId="0" applyNumberFormat="1" applyAlignment="1"/>
    <xf numFmtId="0" fontId="19" fillId="0" borderId="0" xfId="0" applyNumberFormat="1" applyFont="1" applyProtection="1">
      <protection locked="0"/>
    </xf>
    <xf numFmtId="0" fontId="0" fillId="0" borderId="0" xfId="0"/>
    <xf numFmtId="0" fontId="0" fillId="0" borderId="0" xfId="0" applyNumberFormat="1" applyAlignment="1">
      <alignment horizontal="left" wrapText="1"/>
    </xf>
    <xf numFmtId="0" fontId="0" fillId="0" borderId="0" xfId="0" applyNumberFormat="1" applyAlignment="1">
      <alignment horizontal="left"/>
    </xf>
    <xf numFmtId="0" fontId="0" fillId="0" borderId="0" xfId="0" applyNumberFormat="1" applyAlignment="1">
      <alignment horizontal="right"/>
    </xf>
    <xf numFmtId="0" fontId="20" fillId="0" borderId="0" xfId="0" applyNumberFormat="1" applyFont="1" applyAlignment="1">
      <alignment horizontal="right"/>
    </xf>
    <xf numFmtId="165" fontId="0" fillId="0" borderId="0" xfId="0" applyNumberFormat="1"/>
    <xf numFmtId="165" fontId="0" fillId="0" borderId="0" xfId="0" applyNumberFormat="1" applyAlignment="1">
      <alignment horizontal="right"/>
    </xf>
    <xf numFmtId="0" fontId="0" fillId="0" borderId="0" xfId="0" applyNumberFormat="1" applyBorder="1"/>
    <xf numFmtId="0" fontId="21" fillId="0" borderId="0" xfId="0" applyNumberFormat="1" applyFont="1"/>
    <xf numFmtId="0" fontId="21" fillId="0" borderId="0" xfId="0" applyNumberFormat="1" applyFont="1" applyAlignment="1"/>
    <xf numFmtId="1" fontId="5" fillId="0" borderId="0" xfId="0" applyNumberFormat="1" applyFont="1" applyAlignment="1">
      <alignment wrapText="1"/>
    </xf>
    <xf numFmtId="0" fontId="5" fillId="0" borderId="0" xfId="0" applyNumberFormat="1" applyFont="1"/>
    <xf numFmtId="1" fontId="21" fillId="0" borderId="0" xfId="0" applyNumberFormat="1" applyFont="1"/>
    <xf numFmtId="0" fontId="19" fillId="0" borderId="19" xfId="0" applyNumberFormat="1" applyFont="1" applyBorder="1"/>
    <xf numFmtId="0" fontId="19" fillId="0" borderId="0" xfId="0" applyNumberFormat="1" applyFont="1" applyBorder="1"/>
    <xf numFmtId="0" fontId="0" fillId="0" borderId="0" xfId="0" applyNumberFormat="1" applyAlignment="1">
      <alignment vertical="top"/>
    </xf>
    <xf numFmtId="37" fontId="21" fillId="0" borderId="0" xfId="0" applyNumberFormat="1" applyFont="1"/>
    <xf numFmtId="37" fontId="0" fillId="0" borderId="0" xfId="0" applyNumberFormat="1"/>
    <xf numFmtId="0" fontId="2" fillId="0" borderId="0" xfId="0" applyNumberFormat="1" applyFont="1"/>
    <xf numFmtId="0" fontId="2" fillId="9" borderId="0" xfId="0" applyNumberFormat="1" applyFont="1" applyFill="1"/>
    <xf numFmtId="3" fontId="2" fillId="9" borderId="0" xfId="0" applyNumberFormat="1" applyFont="1" applyFill="1"/>
    <xf numFmtId="0" fontId="0" fillId="9" borderId="0" xfId="0" applyNumberFormat="1" applyFill="1"/>
    <xf numFmtId="10" fontId="2" fillId="0" borderId="1" xfId="0" applyNumberFormat="1" applyFont="1" applyBorder="1"/>
    <xf numFmtId="0" fontId="23" fillId="0" borderId="0" xfId="0" applyFont="1"/>
    <xf numFmtId="0" fontId="22" fillId="0" borderId="0" xfId="0" applyNumberFormat="1" applyFont="1"/>
    <xf numFmtId="0" fontId="22" fillId="0" borderId="0" xfId="0" applyNumberFormat="1" applyFont="1" applyAlignment="1"/>
    <xf numFmtId="1" fontId="21" fillId="0" borderId="0" xfId="0" applyNumberFormat="1" applyFont="1"/>
    <xf numFmtId="0" fontId="0" fillId="0" borderId="0" xfId="0" applyNumberFormat="1"/>
    <xf numFmtId="0" fontId="0" fillId="0" borderId="0" xfId="0" applyNumberFormat="1" applyAlignment="1">
      <alignment wrapText="1"/>
    </xf>
    <xf numFmtId="1" fontId="22" fillId="0" borderId="0" xfId="0" applyNumberFormat="1" applyFont="1"/>
    <xf numFmtId="1" fontId="5" fillId="0" borderId="0" xfId="0" applyNumberFormat="1" applyFont="1" applyAlignment="1">
      <alignment wrapText="1"/>
    </xf>
    <xf numFmtId="166" fontId="21" fillId="0" borderId="0" xfId="0" applyNumberFormat="1" applyFont="1"/>
    <xf numFmtId="0" fontId="21" fillId="0" borderId="0" xfId="0" applyNumberFormat="1" applyFont="1"/>
    <xf numFmtId="0" fontId="0" fillId="0" borderId="0" xfId="0"/>
    <xf numFmtId="0" fontId="0" fillId="0" borderId="0" xfId="0" applyAlignment="1">
      <alignment wrapText="1"/>
    </xf>
    <xf numFmtId="0" fontId="5" fillId="0" borderId="0" xfId="0" applyNumberFormat="1" applyFont="1" applyAlignment="1">
      <alignment vertical="top" wrapText="1"/>
    </xf>
    <xf numFmtId="37" fontId="0" fillId="0" borderId="0" xfId="0" applyNumberFormat="1"/>
    <xf numFmtId="0" fontId="4" fillId="0" borderId="0" xfId="0" applyFont="1" applyAlignment="1" applyProtection="1">
      <alignment horizontal="left"/>
    </xf>
    <xf numFmtId="0" fontId="7" fillId="4" borderId="2" xfId="1" applyFont="1" applyFill="1" applyBorder="1" applyAlignment="1" applyProtection="1">
      <alignment horizontal="center" vertical="center"/>
    </xf>
    <xf numFmtId="0" fontId="7" fillId="4" borderId="3" xfId="1" applyFont="1" applyFill="1" applyBorder="1" applyAlignment="1" applyProtection="1">
      <alignment horizontal="center" vertical="center"/>
    </xf>
    <xf numFmtId="0" fontId="7" fillId="4" borderId="4" xfId="1" applyFont="1" applyFill="1" applyBorder="1" applyAlignment="1" applyProtection="1">
      <alignment horizontal="center" vertical="center"/>
    </xf>
    <xf numFmtId="0" fontId="7" fillId="4" borderId="5" xfId="1" applyFont="1" applyFill="1" applyBorder="1" applyAlignment="1" applyProtection="1">
      <alignment horizontal="center" vertical="center"/>
    </xf>
    <xf numFmtId="0" fontId="7" fillId="4" borderId="0" xfId="1" applyFont="1" applyFill="1" applyBorder="1" applyAlignment="1" applyProtection="1">
      <alignment horizontal="center" vertical="center"/>
    </xf>
    <xf numFmtId="0" fontId="7" fillId="4" borderId="6" xfId="1" applyFont="1" applyFill="1" applyBorder="1" applyAlignment="1" applyProtection="1">
      <alignment horizontal="center" vertical="center"/>
    </xf>
    <xf numFmtId="0" fontId="7" fillId="4" borderId="7" xfId="1" applyFont="1" applyFill="1" applyBorder="1" applyAlignment="1" applyProtection="1">
      <alignment horizontal="center" vertical="center"/>
    </xf>
    <xf numFmtId="0" fontId="7" fillId="4" borderId="8" xfId="1" applyFont="1" applyFill="1" applyBorder="1" applyAlignment="1" applyProtection="1">
      <alignment horizontal="center" vertical="center"/>
    </xf>
    <xf numFmtId="0" fontId="7" fillId="4" borderId="9" xfId="1" applyFont="1" applyFill="1" applyBorder="1" applyAlignment="1" applyProtection="1">
      <alignment horizontal="center" vertical="center"/>
    </xf>
    <xf numFmtId="0" fontId="4" fillId="0" borderId="0" xfId="0" applyFont="1" applyFill="1" applyBorder="1" applyAlignment="1" applyProtection="1">
      <alignment horizontal="left" vertical="top" wrapText="1"/>
    </xf>
    <xf numFmtId="0" fontId="2" fillId="0" borderId="0" xfId="0" applyFont="1" applyBorder="1"/>
  </cellXfs>
  <cellStyles count="3">
    <cellStyle name="Normal" xfId="0" builtinId="0"/>
    <cellStyle name="Normal 2" xfId="1"/>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409575</xdr:colOff>
      <xdr:row>0</xdr:row>
      <xdr:rowOff>0</xdr:rowOff>
    </xdr:from>
    <xdr:to>
      <xdr:col>19</xdr:col>
      <xdr:colOff>0</xdr:colOff>
      <xdr:row>6</xdr:row>
      <xdr:rowOff>0</xdr:rowOff>
    </xdr:to>
    <xdr:pic>
      <xdr:nvPicPr>
        <xdr:cNvPr id="2" name="Picture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 y="0"/>
          <a:ext cx="87630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247650</xdr:colOff>
      <xdr:row>0</xdr:row>
      <xdr:rowOff>0</xdr:rowOff>
    </xdr:from>
    <xdr:to>
      <xdr:col>19</xdr:col>
      <xdr:colOff>0</xdr:colOff>
      <xdr:row>6</xdr:row>
      <xdr:rowOff>0</xdr:rowOff>
    </xdr:to>
    <xdr:pic>
      <xdr:nvPicPr>
        <xdr:cNvPr id="2" name="Picture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0" y="0"/>
          <a:ext cx="87630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7"/>
  <sheetViews>
    <sheetView workbookViewId="0">
      <selection activeCell="I15" sqref="I15"/>
    </sheetView>
  </sheetViews>
  <sheetFormatPr defaultRowHeight="15" x14ac:dyDescent="0.25"/>
  <cols>
    <col min="1" max="1" width="17.7109375" bestFit="1" customWidth="1"/>
    <col min="3" max="3" width="21.7109375" bestFit="1" customWidth="1"/>
    <col min="4" max="4" width="15.5703125" bestFit="1" customWidth="1"/>
    <col min="5" max="5" width="9.5703125" bestFit="1" customWidth="1"/>
    <col min="6" max="6" width="36.140625" bestFit="1" customWidth="1"/>
  </cols>
  <sheetData>
    <row r="3" spans="1:6" x14ac:dyDescent="0.25">
      <c r="A3" s="6"/>
      <c r="B3" s="4" t="s">
        <v>28</v>
      </c>
      <c r="C3" s="4" t="s">
        <v>61</v>
      </c>
      <c r="D3" s="4" t="s">
        <v>29</v>
      </c>
      <c r="E3" s="4" t="s">
        <v>31</v>
      </c>
      <c r="F3" s="4" t="s">
        <v>32</v>
      </c>
    </row>
    <row r="4" spans="1:6" x14ac:dyDescent="0.25">
      <c r="A4" s="4" t="s">
        <v>2</v>
      </c>
      <c r="B4" s="3">
        <v>315</v>
      </c>
      <c r="C4" s="3">
        <f>+Llay!B28</f>
        <v>315</v>
      </c>
      <c r="D4" s="3">
        <f>B4-C4</f>
        <v>0</v>
      </c>
      <c r="E4" s="95">
        <f>D4/B4</f>
        <v>0</v>
      </c>
      <c r="F4" s="62">
        <v>102</v>
      </c>
    </row>
    <row r="6" spans="1:6" x14ac:dyDescent="0.25">
      <c r="A6" s="3" t="s">
        <v>63</v>
      </c>
      <c r="B6" s="3">
        <v>315</v>
      </c>
      <c r="C6" s="3">
        <f>+Llay!B28</f>
        <v>315</v>
      </c>
      <c r="D6" s="3">
        <f t="shared" ref="D6:D8" si="0">B6-C6</f>
        <v>0</v>
      </c>
      <c r="E6" s="60"/>
    </row>
    <row r="7" spans="1:6" x14ac:dyDescent="0.25">
      <c r="A7" s="3" t="s">
        <v>7</v>
      </c>
      <c r="B7" s="3">
        <v>45</v>
      </c>
      <c r="C7" s="3">
        <f>+Llay!B18</f>
        <v>33</v>
      </c>
      <c r="D7" s="3">
        <f t="shared" si="0"/>
        <v>12</v>
      </c>
      <c r="E7" s="60"/>
    </row>
    <row r="8" spans="1:6" x14ac:dyDescent="0.25">
      <c r="A8" s="3" t="s">
        <v>62</v>
      </c>
      <c r="B8" s="3">
        <v>11</v>
      </c>
      <c r="C8" s="3">
        <f>+Llay!B42</f>
        <v>8</v>
      </c>
      <c r="D8" s="3">
        <f t="shared" si="0"/>
        <v>3</v>
      </c>
      <c r="E8" s="60"/>
    </row>
    <row r="10" spans="1:6" x14ac:dyDescent="0.25">
      <c r="A10" s="5"/>
      <c r="B10" s="5" t="s">
        <v>28</v>
      </c>
      <c r="C10" s="5" t="s">
        <v>30</v>
      </c>
      <c r="D10" s="5" t="s">
        <v>29</v>
      </c>
      <c r="E10" s="5" t="s">
        <v>31</v>
      </c>
      <c r="F10" s="5" t="s">
        <v>32</v>
      </c>
    </row>
    <row r="11" spans="1:6" x14ac:dyDescent="0.25">
      <c r="A11" s="5" t="s">
        <v>33</v>
      </c>
      <c r="B11" s="3">
        <v>840</v>
      </c>
      <c r="C11" s="3">
        <f>+Darland!B24</f>
        <v>808</v>
      </c>
      <c r="D11" s="3">
        <f>B11-C11</f>
        <v>32</v>
      </c>
      <c r="E11" s="95">
        <f>D11/B11</f>
        <v>3.8095238095238099E-2</v>
      </c>
      <c r="F11" s="62">
        <v>73</v>
      </c>
    </row>
    <row r="13" spans="1:6" x14ac:dyDescent="0.25">
      <c r="A13" s="3" t="s">
        <v>63</v>
      </c>
      <c r="B13" s="3">
        <v>840</v>
      </c>
      <c r="C13" s="3">
        <v>808</v>
      </c>
      <c r="D13" s="3">
        <f>B13-C13</f>
        <v>32</v>
      </c>
    </row>
    <row r="16" spans="1:6" x14ac:dyDescent="0.25">
      <c r="A16" s="96" t="s">
        <v>169</v>
      </c>
    </row>
    <row r="17" spans="1:1" x14ac:dyDescent="0.25">
      <c r="A17" s="96" t="s">
        <v>170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B7" sqref="B7"/>
    </sheetView>
  </sheetViews>
  <sheetFormatPr defaultRowHeight="15" x14ac:dyDescent="0.25"/>
  <cols>
    <col min="1" max="1" width="12.5703125" bestFit="1" customWidth="1"/>
    <col min="2" max="2" width="12.5703125" customWidth="1"/>
    <col min="3" max="3" width="7.85546875" bestFit="1" customWidth="1"/>
    <col min="4" max="4" width="10.140625" bestFit="1" customWidth="1"/>
  </cols>
  <sheetData>
    <row r="1" spans="1:5" x14ac:dyDescent="0.25">
      <c r="C1">
        <v>0.28000000000000003</v>
      </c>
      <c r="D1">
        <v>0.2</v>
      </c>
      <c r="E1">
        <v>0.04</v>
      </c>
    </row>
    <row r="2" spans="1:5" x14ac:dyDescent="0.25">
      <c r="C2" s="1" t="s">
        <v>64</v>
      </c>
      <c r="D2" s="1" t="s">
        <v>66</v>
      </c>
      <c r="E2" s="1" t="s">
        <v>67</v>
      </c>
    </row>
    <row r="3" spans="1:5" x14ac:dyDescent="0.25">
      <c r="A3" s="1" t="s">
        <v>65</v>
      </c>
      <c r="B3" s="1">
        <v>365</v>
      </c>
      <c r="C3" s="61">
        <f>B3*C1</f>
        <v>102.2</v>
      </c>
      <c r="D3" s="61">
        <f>B3*D1</f>
        <v>73</v>
      </c>
      <c r="E3" s="61">
        <f>B3*E1</f>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5"/>
  <sheetViews>
    <sheetView topLeftCell="A73" workbookViewId="0">
      <selection activeCell="C118" sqref="C118"/>
    </sheetView>
  </sheetViews>
  <sheetFormatPr defaultColWidth="4.7109375" defaultRowHeight="12.6" customHeight="1" x14ac:dyDescent="0.25"/>
  <cols>
    <col min="1" max="1" width="14.28515625" style="64" customWidth="1"/>
    <col min="2" max="2" width="15.28515625" style="64" customWidth="1"/>
    <col min="3" max="3" width="5.28515625" style="64" customWidth="1"/>
    <col min="4" max="4" width="3.5703125" style="64" customWidth="1"/>
    <col min="5" max="5" width="2.7109375" style="64" customWidth="1"/>
    <col min="6" max="6" width="5.85546875" style="64" customWidth="1"/>
    <col min="7" max="7" width="4.7109375" style="64" customWidth="1"/>
    <col min="8" max="8" width="3" style="64" customWidth="1"/>
    <col min="9" max="9" width="3.7109375" style="64" customWidth="1"/>
    <col min="10" max="10" width="4.85546875" style="64" customWidth="1"/>
    <col min="11" max="11" width="5.7109375" style="64" customWidth="1"/>
    <col min="12" max="12" width="1.7109375" style="64" customWidth="1"/>
    <col min="13" max="13" width="3.42578125" style="64" customWidth="1"/>
    <col min="14" max="14" width="5.5703125" style="64" customWidth="1"/>
    <col min="15" max="15" width="5.7109375" style="64" customWidth="1"/>
    <col min="16" max="16" width="17.28515625" style="64" customWidth="1"/>
    <col min="17" max="17" width="7" style="64" customWidth="1"/>
    <col min="18" max="18" width="3" style="64" customWidth="1"/>
    <col min="19" max="19" width="9.28515625" style="64" customWidth="1"/>
    <col min="20" max="24" width="4.7109375" style="64" customWidth="1"/>
    <col min="25" max="25" width="5.7109375" style="64" customWidth="1"/>
    <col min="26" max="27" width="4.7109375" style="64" customWidth="1"/>
    <col min="28" max="28" width="5.7109375" style="64" customWidth="1"/>
    <col min="29" max="30" width="4.7109375" style="64" customWidth="1"/>
    <col min="31" max="31" width="5.7109375" style="64" customWidth="1"/>
    <col min="32" max="34" width="4.7109375" style="64" customWidth="1"/>
    <col min="35" max="35" width="3.7109375" style="64" customWidth="1"/>
    <col min="36" max="36" width="5.7109375" style="64" customWidth="1"/>
    <col min="37" max="256" width="4.7109375" style="64"/>
    <col min="257" max="259" width="5.28515625" style="64" customWidth="1"/>
    <col min="260" max="260" width="3.5703125" style="64" customWidth="1"/>
    <col min="261" max="261" width="2.7109375" style="64" customWidth="1"/>
    <col min="262" max="262" width="5.85546875" style="64" customWidth="1"/>
    <col min="263" max="263" width="4.7109375" style="64" customWidth="1"/>
    <col min="264" max="264" width="3" style="64" customWidth="1"/>
    <col min="265" max="265" width="3.7109375" style="64" customWidth="1"/>
    <col min="266" max="266" width="4.85546875" style="64" customWidth="1"/>
    <col min="267" max="267" width="5.7109375" style="64" customWidth="1"/>
    <col min="268" max="268" width="1.7109375" style="64" customWidth="1"/>
    <col min="269" max="269" width="3.42578125" style="64" customWidth="1"/>
    <col min="270" max="270" width="5.5703125" style="64" customWidth="1"/>
    <col min="271" max="271" width="5.7109375" style="64" customWidth="1"/>
    <col min="272" max="272" width="17.28515625" style="64" customWidth="1"/>
    <col min="273" max="273" width="7" style="64" customWidth="1"/>
    <col min="274" max="274" width="3" style="64" customWidth="1"/>
    <col min="275" max="275" width="9.28515625" style="64" customWidth="1"/>
    <col min="276" max="280" width="4.7109375" style="64" customWidth="1"/>
    <col min="281" max="281" width="5.7109375" style="64" customWidth="1"/>
    <col min="282" max="283" width="4.7109375" style="64" customWidth="1"/>
    <col min="284" max="284" width="5.7109375" style="64" customWidth="1"/>
    <col min="285" max="286" width="4.7109375" style="64" customWidth="1"/>
    <col min="287" max="287" width="5.7109375" style="64" customWidth="1"/>
    <col min="288" max="290" width="4.7109375" style="64" customWidth="1"/>
    <col min="291" max="291" width="3.7109375" style="64" customWidth="1"/>
    <col min="292" max="292" width="5.7109375" style="64" customWidth="1"/>
    <col min="293" max="512" width="4.7109375" style="64"/>
    <col min="513" max="515" width="5.28515625" style="64" customWidth="1"/>
    <col min="516" max="516" width="3.5703125" style="64" customWidth="1"/>
    <col min="517" max="517" width="2.7109375" style="64" customWidth="1"/>
    <col min="518" max="518" width="5.85546875" style="64" customWidth="1"/>
    <col min="519" max="519" width="4.7109375" style="64" customWidth="1"/>
    <col min="520" max="520" width="3" style="64" customWidth="1"/>
    <col min="521" max="521" width="3.7109375" style="64" customWidth="1"/>
    <col min="522" max="522" width="4.85546875" style="64" customWidth="1"/>
    <col min="523" max="523" width="5.7109375" style="64" customWidth="1"/>
    <col min="524" max="524" width="1.7109375" style="64" customWidth="1"/>
    <col min="525" max="525" width="3.42578125" style="64" customWidth="1"/>
    <col min="526" max="526" width="5.5703125" style="64" customWidth="1"/>
    <col min="527" max="527" width="5.7109375" style="64" customWidth="1"/>
    <col min="528" max="528" width="17.28515625" style="64" customWidth="1"/>
    <col min="529" max="529" width="7" style="64" customWidth="1"/>
    <col min="530" max="530" width="3" style="64" customWidth="1"/>
    <col min="531" max="531" width="9.28515625" style="64" customWidth="1"/>
    <col min="532" max="536" width="4.7109375" style="64" customWidth="1"/>
    <col min="537" max="537" width="5.7109375" style="64" customWidth="1"/>
    <col min="538" max="539" width="4.7109375" style="64" customWidth="1"/>
    <col min="540" max="540" width="5.7109375" style="64" customWidth="1"/>
    <col min="541" max="542" width="4.7109375" style="64" customWidth="1"/>
    <col min="543" max="543" width="5.7109375" style="64" customWidth="1"/>
    <col min="544" max="546" width="4.7109375" style="64" customWidth="1"/>
    <col min="547" max="547" width="3.7109375" style="64" customWidth="1"/>
    <col min="548" max="548" width="5.7109375" style="64" customWidth="1"/>
    <col min="549" max="768" width="4.7109375" style="64"/>
    <col min="769" max="771" width="5.28515625" style="64" customWidth="1"/>
    <col min="772" max="772" width="3.5703125" style="64" customWidth="1"/>
    <col min="773" max="773" width="2.7109375" style="64" customWidth="1"/>
    <col min="774" max="774" width="5.85546875" style="64" customWidth="1"/>
    <col min="775" max="775" width="4.7109375" style="64" customWidth="1"/>
    <col min="776" max="776" width="3" style="64" customWidth="1"/>
    <col min="777" max="777" width="3.7109375" style="64" customWidth="1"/>
    <col min="778" max="778" width="4.85546875" style="64" customWidth="1"/>
    <col min="779" max="779" width="5.7109375" style="64" customWidth="1"/>
    <col min="780" max="780" width="1.7109375" style="64" customWidth="1"/>
    <col min="781" max="781" width="3.42578125" style="64" customWidth="1"/>
    <col min="782" max="782" width="5.5703125" style="64" customWidth="1"/>
    <col min="783" max="783" width="5.7109375" style="64" customWidth="1"/>
    <col min="784" max="784" width="17.28515625" style="64" customWidth="1"/>
    <col min="785" max="785" width="7" style="64" customWidth="1"/>
    <col min="786" max="786" width="3" style="64" customWidth="1"/>
    <col min="787" max="787" width="9.28515625" style="64" customWidth="1"/>
    <col min="788" max="792" width="4.7109375" style="64" customWidth="1"/>
    <col min="793" max="793" width="5.7109375" style="64" customWidth="1"/>
    <col min="794" max="795" width="4.7109375" style="64" customWidth="1"/>
    <col min="796" max="796" width="5.7109375" style="64" customWidth="1"/>
    <col min="797" max="798" width="4.7109375" style="64" customWidth="1"/>
    <col min="799" max="799" width="5.7109375" style="64" customWidth="1"/>
    <col min="800" max="802" width="4.7109375" style="64" customWidth="1"/>
    <col min="803" max="803" width="3.7109375" style="64" customWidth="1"/>
    <col min="804" max="804" width="5.7109375" style="64" customWidth="1"/>
    <col min="805" max="1024" width="4.7109375" style="64"/>
    <col min="1025" max="1027" width="5.28515625" style="64" customWidth="1"/>
    <col min="1028" max="1028" width="3.5703125" style="64" customWidth="1"/>
    <col min="1029" max="1029" width="2.7109375" style="64" customWidth="1"/>
    <col min="1030" max="1030" width="5.85546875" style="64" customWidth="1"/>
    <col min="1031" max="1031" width="4.7109375" style="64" customWidth="1"/>
    <col min="1032" max="1032" width="3" style="64" customWidth="1"/>
    <col min="1033" max="1033" width="3.7109375" style="64" customWidth="1"/>
    <col min="1034" max="1034" width="4.85546875" style="64" customWidth="1"/>
    <col min="1035" max="1035" width="5.7109375" style="64" customWidth="1"/>
    <col min="1036" max="1036" width="1.7109375" style="64" customWidth="1"/>
    <col min="1037" max="1037" width="3.42578125" style="64" customWidth="1"/>
    <col min="1038" max="1038" width="5.5703125" style="64" customWidth="1"/>
    <col min="1039" max="1039" width="5.7109375" style="64" customWidth="1"/>
    <col min="1040" max="1040" width="17.28515625" style="64" customWidth="1"/>
    <col min="1041" max="1041" width="7" style="64" customWidth="1"/>
    <col min="1042" max="1042" width="3" style="64" customWidth="1"/>
    <col min="1043" max="1043" width="9.28515625" style="64" customWidth="1"/>
    <col min="1044" max="1048" width="4.7109375" style="64" customWidth="1"/>
    <col min="1049" max="1049" width="5.7109375" style="64" customWidth="1"/>
    <col min="1050" max="1051" width="4.7109375" style="64" customWidth="1"/>
    <col min="1052" max="1052" width="5.7109375" style="64" customWidth="1"/>
    <col min="1053" max="1054" width="4.7109375" style="64" customWidth="1"/>
    <col min="1055" max="1055" width="5.7109375" style="64" customWidth="1"/>
    <col min="1056" max="1058" width="4.7109375" style="64" customWidth="1"/>
    <col min="1059" max="1059" width="3.7109375" style="64" customWidth="1"/>
    <col min="1060" max="1060" width="5.7109375" style="64" customWidth="1"/>
    <col min="1061" max="1280" width="4.7109375" style="64"/>
    <col min="1281" max="1283" width="5.28515625" style="64" customWidth="1"/>
    <col min="1284" max="1284" width="3.5703125" style="64" customWidth="1"/>
    <col min="1285" max="1285" width="2.7109375" style="64" customWidth="1"/>
    <col min="1286" max="1286" width="5.85546875" style="64" customWidth="1"/>
    <col min="1287" max="1287" width="4.7109375" style="64" customWidth="1"/>
    <col min="1288" max="1288" width="3" style="64" customWidth="1"/>
    <col min="1289" max="1289" width="3.7109375" style="64" customWidth="1"/>
    <col min="1290" max="1290" width="4.85546875" style="64" customWidth="1"/>
    <col min="1291" max="1291" width="5.7109375" style="64" customWidth="1"/>
    <col min="1292" max="1292" width="1.7109375" style="64" customWidth="1"/>
    <col min="1293" max="1293" width="3.42578125" style="64" customWidth="1"/>
    <col min="1294" max="1294" width="5.5703125" style="64" customWidth="1"/>
    <col min="1295" max="1295" width="5.7109375" style="64" customWidth="1"/>
    <col min="1296" max="1296" width="17.28515625" style="64" customWidth="1"/>
    <col min="1297" max="1297" width="7" style="64" customWidth="1"/>
    <col min="1298" max="1298" width="3" style="64" customWidth="1"/>
    <col min="1299" max="1299" width="9.28515625" style="64" customWidth="1"/>
    <col min="1300" max="1304" width="4.7109375" style="64" customWidth="1"/>
    <col min="1305" max="1305" width="5.7109375" style="64" customWidth="1"/>
    <col min="1306" max="1307" width="4.7109375" style="64" customWidth="1"/>
    <col min="1308" max="1308" width="5.7109375" style="64" customWidth="1"/>
    <col min="1309" max="1310" width="4.7109375" style="64" customWidth="1"/>
    <col min="1311" max="1311" width="5.7109375" style="64" customWidth="1"/>
    <col min="1312" max="1314" width="4.7109375" style="64" customWidth="1"/>
    <col min="1315" max="1315" width="3.7109375" style="64" customWidth="1"/>
    <col min="1316" max="1316" width="5.7109375" style="64" customWidth="1"/>
    <col min="1317" max="1536" width="4.7109375" style="64"/>
    <col min="1537" max="1539" width="5.28515625" style="64" customWidth="1"/>
    <col min="1540" max="1540" width="3.5703125" style="64" customWidth="1"/>
    <col min="1541" max="1541" width="2.7109375" style="64" customWidth="1"/>
    <col min="1542" max="1542" width="5.85546875" style="64" customWidth="1"/>
    <col min="1543" max="1543" width="4.7109375" style="64" customWidth="1"/>
    <col min="1544" max="1544" width="3" style="64" customWidth="1"/>
    <col min="1545" max="1545" width="3.7109375" style="64" customWidth="1"/>
    <col min="1546" max="1546" width="4.85546875" style="64" customWidth="1"/>
    <col min="1547" max="1547" width="5.7109375" style="64" customWidth="1"/>
    <col min="1548" max="1548" width="1.7109375" style="64" customWidth="1"/>
    <col min="1549" max="1549" width="3.42578125" style="64" customWidth="1"/>
    <col min="1550" max="1550" width="5.5703125" style="64" customWidth="1"/>
    <col min="1551" max="1551" width="5.7109375" style="64" customWidth="1"/>
    <col min="1552" max="1552" width="17.28515625" style="64" customWidth="1"/>
    <col min="1553" max="1553" width="7" style="64" customWidth="1"/>
    <col min="1554" max="1554" width="3" style="64" customWidth="1"/>
    <col min="1555" max="1555" width="9.28515625" style="64" customWidth="1"/>
    <col min="1556" max="1560" width="4.7109375" style="64" customWidth="1"/>
    <col min="1561" max="1561" width="5.7109375" style="64" customWidth="1"/>
    <col min="1562" max="1563" width="4.7109375" style="64" customWidth="1"/>
    <col min="1564" max="1564" width="5.7109375" style="64" customWidth="1"/>
    <col min="1565" max="1566" width="4.7109375" style="64" customWidth="1"/>
    <col min="1567" max="1567" width="5.7109375" style="64" customWidth="1"/>
    <col min="1568" max="1570" width="4.7109375" style="64" customWidth="1"/>
    <col min="1571" max="1571" width="3.7109375" style="64" customWidth="1"/>
    <col min="1572" max="1572" width="5.7109375" style="64" customWidth="1"/>
    <col min="1573" max="1792" width="4.7109375" style="64"/>
    <col min="1793" max="1795" width="5.28515625" style="64" customWidth="1"/>
    <col min="1796" max="1796" width="3.5703125" style="64" customWidth="1"/>
    <col min="1797" max="1797" width="2.7109375" style="64" customWidth="1"/>
    <col min="1798" max="1798" width="5.85546875" style="64" customWidth="1"/>
    <col min="1799" max="1799" width="4.7109375" style="64" customWidth="1"/>
    <col min="1800" max="1800" width="3" style="64" customWidth="1"/>
    <col min="1801" max="1801" width="3.7109375" style="64" customWidth="1"/>
    <col min="1802" max="1802" width="4.85546875" style="64" customWidth="1"/>
    <col min="1803" max="1803" width="5.7109375" style="64" customWidth="1"/>
    <col min="1804" max="1804" width="1.7109375" style="64" customWidth="1"/>
    <col min="1805" max="1805" width="3.42578125" style="64" customWidth="1"/>
    <col min="1806" max="1806" width="5.5703125" style="64" customWidth="1"/>
    <col min="1807" max="1807" width="5.7109375" style="64" customWidth="1"/>
    <col min="1808" max="1808" width="17.28515625" style="64" customWidth="1"/>
    <col min="1809" max="1809" width="7" style="64" customWidth="1"/>
    <col min="1810" max="1810" width="3" style="64" customWidth="1"/>
    <col min="1811" max="1811" width="9.28515625" style="64" customWidth="1"/>
    <col min="1812" max="1816" width="4.7109375" style="64" customWidth="1"/>
    <col min="1817" max="1817" width="5.7109375" style="64" customWidth="1"/>
    <col min="1818" max="1819" width="4.7109375" style="64" customWidth="1"/>
    <col min="1820" max="1820" width="5.7109375" style="64" customWidth="1"/>
    <col min="1821" max="1822" width="4.7109375" style="64" customWidth="1"/>
    <col min="1823" max="1823" width="5.7109375" style="64" customWidth="1"/>
    <col min="1824" max="1826" width="4.7109375" style="64" customWidth="1"/>
    <col min="1827" max="1827" width="3.7109375" style="64" customWidth="1"/>
    <col min="1828" max="1828" width="5.7109375" style="64" customWidth="1"/>
    <col min="1829" max="2048" width="4.7109375" style="64"/>
    <col min="2049" max="2051" width="5.28515625" style="64" customWidth="1"/>
    <col min="2052" max="2052" width="3.5703125" style="64" customWidth="1"/>
    <col min="2053" max="2053" width="2.7109375" style="64" customWidth="1"/>
    <col min="2054" max="2054" width="5.85546875" style="64" customWidth="1"/>
    <col min="2055" max="2055" width="4.7109375" style="64" customWidth="1"/>
    <col min="2056" max="2056" width="3" style="64" customWidth="1"/>
    <col min="2057" max="2057" width="3.7109375" style="64" customWidth="1"/>
    <col min="2058" max="2058" width="4.85546875" style="64" customWidth="1"/>
    <col min="2059" max="2059" width="5.7109375" style="64" customWidth="1"/>
    <col min="2060" max="2060" width="1.7109375" style="64" customWidth="1"/>
    <col min="2061" max="2061" width="3.42578125" style="64" customWidth="1"/>
    <col min="2062" max="2062" width="5.5703125" style="64" customWidth="1"/>
    <col min="2063" max="2063" width="5.7109375" style="64" customWidth="1"/>
    <col min="2064" max="2064" width="17.28515625" style="64" customWidth="1"/>
    <col min="2065" max="2065" width="7" style="64" customWidth="1"/>
    <col min="2066" max="2066" width="3" style="64" customWidth="1"/>
    <col min="2067" max="2067" width="9.28515625" style="64" customWidth="1"/>
    <col min="2068" max="2072" width="4.7109375" style="64" customWidth="1"/>
    <col min="2073" max="2073" width="5.7109375" style="64" customWidth="1"/>
    <col min="2074" max="2075" width="4.7109375" style="64" customWidth="1"/>
    <col min="2076" max="2076" width="5.7109375" style="64" customWidth="1"/>
    <col min="2077" max="2078" width="4.7109375" style="64" customWidth="1"/>
    <col min="2079" max="2079" width="5.7109375" style="64" customWidth="1"/>
    <col min="2080" max="2082" width="4.7109375" style="64" customWidth="1"/>
    <col min="2083" max="2083" width="3.7109375" style="64" customWidth="1"/>
    <col min="2084" max="2084" width="5.7109375" style="64" customWidth="1"/>
    <col min="2085" max="2304" width="4.7109375" style="64"/>
    <col min="2305" max="2307" width="5.28515625" style="64" customWidth="1"/>
    <col min="2308" max="2308" width="3.5703125" style="64" customWidth="1"/>
    <col min="2309" max="2309" width="2.7109375" style="64" customWidth="1"/>
    <col min="2310" max="2310" width="5.85546875" style="64" customWidth="1"/>
    <col min="2311" max="2311" width="4.7109375" style="64" customWidth="1"/>
    <col min="2312" max="2312" width="3" style="64" customWidth="1"/>
    <col min="2313" max="2313" width="3.7109375" style="64" customWidth="1"/>
    <col min="2314" max="2314" width="4.85546875" style="64" customWidth="1"/>
    <col min="2315" max="2315" width="5.7109375" style="64" customWidth="1"/>
    <col min="2316" max="2316" width="1.7109375" style="64" customWidth="1"/>
    <col min="2317" max="2317" width="3.42578125" style="64" customWidth="1"/>
    <col min="2318" max="2318" width="5.5703125" style="64" customWidth="1"/>
    <col min="2319" max="2319" width="5.7109375" style="64" customWidth="1"/>
    <col min="2320" max="2320" width="17.28515625" style="64" customWidth="1"/>
    <col min="2321" max="2321" width="7" style="64" customWidth="1"/>
    <col min="2322" max="2322" width="3" style="64" customWidth="1"/>
    <col min="2323" max="2323" width="9.28515625" style="64" customWidth="1"/>
    <col min="2324" max="2328" width="4.7109375" style="64" customWidth="1"/>
    <col min="2329" max="2329" width="5.7109375" style="64" customWidth="1"/>
    <col min="2330" max="2331" width="4.7109375" style="64" customWidth="1"/>
    <col min="2332" max="2332" width="5.7109375" style="64" customWidth="1"/>
    <col min="2333" max="2334" width="4.7109375" style="64" customWidth="1"/>
    <col min="2335" max="2335" width="5.7109375" style="64" customWidth="1"/>
    <col min="2336" max="2338" width="4.7109375" style="64" customWidth="1"/>
    <col min="2339" max="2339" width="3.7109375" style="64" customWidth="1"/>
    <col min="2340" max="2340" width="5.7109375" style="64" customWidth="1"/>
    <col min="2341" max="2560" width="4.7109375" style="64"/>
    <col min="2561" max="2563" width="5.28515625" style="64" customWidth="1"/>
    <col min="2564" max="2564" width="3.5703125" style="64" customWidth="1"/>
    <col min="2565" max="2565" width="2.7109375" style="64" customWidth="1"/>
    <col min="2566" max="2566" width="5.85546875" style="64" customWidth="1"/>
    <col min="2567" max="2567" width="4.7109375" style="64" customWidth="1"/>
    <col min="2568" max="2568" width="3" style="64" customWidth="1"/>
    <col min="2569" max="2569" width="3.7109375" style="64" customWidth="1"/>
    <col min="2570" max="2570" width="4.85546875" style="64" customWidth="1"/>
    <col min="2571" max="2571" width="5.7109375" style="64" customWidth="1"/>
    <col min="2572" max="2572" width="1.7109375" style="64" customWidth="1"/>
    <col min="2573" max="2573" width="3.42578125" style="64" customWidth="1"/>
    <col min="2574" max="2574" width="5.5703125" style="64" customWidth="1"/>
    <col min="2575" max="2575" width="5.7109375" style="64" customWidth="1"/>
    <col min="2576" max="2576" width="17.28515625" style="64" customWidth="1"/>
    <col min="2577" max="2577" width="7" style="64" customWidth="1"/>
    <col min="2578" max="2578" width="3" style="64" customWidth="1"/>
    <col min="2579" max="2579" width="9.28515625" style="64" customWidth="1"/>
    <col min="2580" max="2584" width="4.7109375" style="64" customWidth="1"/>
    <col min="2585" max="2585" width="5.7109375" style="64" customWidth="1"/>
    <col min="2586" max="2587" width="4.7109375" style="64" customWidth="1"/>
    <col min="2588" max="2588" width="5.7109375" style="64" customWidth="1"/>
    <col min="2589" max="2590" width="4.7109375" style="64" customWidth="1"/>
    <col min="2591" max="2591" width="5.7109375" style="64" customWidth="1"/>
    <col min="2592" max="2594" width="4.7109375" style="64" customWidth="1"/>
    <col min="2595" max="2595" width="3.7109375" style="64" customWidth="1"/>
    <col min="2596" max="2596" width="5.7109375" style="64" customWidth="1"/>
    <col min="2597" max="2816" width="4.7109375" style="64"/>
    <col min="2817" max="2819" width="5.28515625" style="64" customWidth="1"/>
    <col min="2820" max="2820" width="3.5703125" style="64" customWidth="1"/>
    <col min="2821" max="2821" width="2.7109375" style="64" customWidth="1"/>
    <col min="2822" max="2822" width="5.85546875" style="64" customWidth="1"/>
    <col min="2823" max="2823" width="4.7109375" style="64" customWidth="1"/>
    <col min="2824" max="2824" width="3" style="64" customWidth="1"/>
    <col min="2825" max="2825" width="3.7109375" style="64" customWidth="1"/>
    <col min="2826" max="2826" width="4.85546875" style="64" customWidth="1"/>
    <col min="2827" max="2827" width="5.7109375" style="64" customWidth="1"/>
    <col min="2828" max="2828" width="1.7109375" style="64" customWidth="1"/>
    <col min="2829" max="2829" width="3.42578125" style="64" customWidth="1"/>
    <col min="2830" max="2830" width="5.5703125" style="64" customWidth="1"/>
    <col min="2831" max="2831" width="5.7109375" style="64" customWidth="1"/>
    <col min="2832" max="2832" width="17.28515625" style="64" customWidth="1"/>
    <col min="2833" max="2833" width="7" style="64" customWidth="1"/>
    <col min="2834" max="2834" width="3" style="64" customWidth="1"/>
    <col min="2835" max="2835" width="9.28515625" style="64" customWidth="1"/>
    <col min="2836" max="2840" width="4.7109375" style="64" customWidth="1"/>
    <col min="2841" max="2841" width="5.7109375" style="64" customWidth="1"/>
    <col min="2842" max="2843" width="4.7109375" style="64" customWidth="1"/>
    <col min="2844" max="2844" width="5.7109375" style="64" customWidth="1"/>
    <col min="2845" max="2846" width="4.7109375" style="64" customWidth="1"/>
    <col min="2847" max="2847" width="5.7109375" style="64" customWidth="1"/>
    <col min="2848" max="2850" width="4.7109375" style="64" customWidth="1"/>
    <col min="2851" max="2851" width="3.7109375" style="64" customWidth="1"/>
    <col min="2852" max="2852" width="5.7109375" style="64" customWidth="1"/>
    <col min="2853" max="3072" width="4.7109375" style="64"/>
    <col min="3073" max="3075" width="5.28515625" style="64" customWidth="1"/>
    <col min="3076" max="3076" width="3.5703125" style="64" customWidth="1"/>
    <col min="3077" max="3077" width="2.7109375" style="64" customWidth="1"/>
    <col min="3078" max="3078" width="5.85546875" style="64" customWidth="1"/>
    <col min="3079" max="3079" width="4.7109375" style="64" customWidth="1"/>
    <col min="3080" max="3080" width="3" style="64" customWidth="1"/>
    <col min="3081" max="3081" width="3.7109375" style="64" customWidth="1"/>
    <col min="3082" max="3082" width="4.85546875" style="64" customWidth="1"/>
    <col min="3083" max="3083" width="5.7109375" style="64" customWidth="1"/>
    <col min="3084" max="3084" width="1.7109375" style="64" customWidth="1"/>
    <col min="3085" max="3085" width="3.42578125" style="64" customWidth="1"/>
    <col min="3086" max="3086" width="5.5703125" style="64" customWidth="1"/>
    <col min="3087" max="3087" width="5.7109375" style="64" customWidth="1"/>
    <col min="3088" max="3088" width="17.28515625" style="64" customWidth="1"/>
    <col min="3089" max="3089" width="7" style="64" customWidth="1"/>
    <col min="3090" max="3090" width="3" style="64" customWidth="1"/>
    <col min="3091" max="3091" width="9.28515625" style="64" customWidth="1"/>
    <col min="3092" max="3096" width="4.7109375" style="64" customWidth="1"/>
    <col min="3097" max="3097" width="5.7109375" style="64" customWidth="1"/>
    <col min="3098" max="3099" width="4.7109375" style="64" customWidth="1"/>
    <col min="3100" max="3100" width="5.7109375" style="64" customWidth="1"/>
    <col min="3101" max="3102" width="4.7109375" style="64" customWidth="1"/>
    <col min="3103" max="3103" width="5.7109375" style="64" customWidth="1"/>
    <col min="3104" max="3106" width="4.7109375" style="64" customWidth="1"/>
    <col min="3107" max="3107" width="3.7109375" style="64" customWidth="1"/>
    <col min="3108" max="3108" width="5.7109375" style="64" customWidth="1"/>
    <col min="3109" max="3328" width="4.7109375" style="64"/>
    <col min="3329" max="3331" width="5.28515625" style="64" customWidth="1"/>
    <col min="3332" max="3332" width="3.5703125" style="64" customWidth="1"/>
    <col min="3333" max="3333" width="2.7109375" style="64" customWidth="1"/>
    <col min="3334" max="3334" width="5.85546875" style="64" customWidth="1"/>
    <col min="3335" max="3335" width="4.7109375" style="64" customWidth="1"/>
    <col min="3336" max="3336" width="3" style="64" customWidth="1"/>
    <col min="3337" max="3337" width="3.7109375" style="64" customWidth="1"/>
    <col min="3338" max="3338" width="4.85546875" style="64" customWidth="1"/>
    <col min="3339" max="3339" width="5.7109375" style="64" customWidth="1"/>
    <col min="3340" max="3340" width="1.7109375" style="64" customWidth="1"/>
    <col min="3341" max="3341" width="3.42578125" style="64" customWidth="1"/>
    <col min="3342" max="3342" width="5.5703125" style="64" customWidth="1"/>
    <col min="3343" max="3343" width="5.7109375" style="64" customWidth="1"/>
    <col min="3344" max="3344" width="17.28515625" style="64" customWidth="1"/>
    <col min="3345" max="3345" width="7" style="64" customWidth="1"/>
    <col min="3346" max="3346" width="3" style="64" customWidth="1"/>
    <col min="3347" max="3347" width="9.28515625" style="64" customWidth="1"/>
    <col min="3348" max="3352" width="4.7109375" style="64" customWidth="1"/>
    <col min="3353" max="3353" width="5.7109375" style="64" customWidth="1"/>
    <col min="3354" max="3355" width="4.7109375" style="64" customWidth="1"/>
    <col min="3356" max="3356" width="5.7109375" style="64" customWidth="1"/>
    <col min="3357" max="3358" width="4.7109375" style="64" customWidth="1"/>
    <col min="3359" max="3359" width="5.7109375" style="64" customWidth="1"/>
    <col min="3360" max="3362" width="4.7109375" style="64" customWidth="1"/>
    <col min="3363" max="3363" width="3.7109375" style="64" customWidth="1"/>
    <col min="3364" max="3364" width="5.7109375" style="64" customWidth="1"/>
    <col min="3365" max="3584" width="4.7109375" style="64"/>
    <col min="3585" max="3587" width="5.28515625" style="64" customWidth="1"/>
    <col min="3588" max="3588" width="3.5703125" style="64" customWidth="1"/>
    <col min="3589" max="3589" width="2.7109375" style="64" customWidth="1"/>
    <col min="3590" max="3590" width="5.85546875" style="64" customWidth="1"/>
    <col min="3591" max="3591" width="4.7109375" style="64" customWidth="1"/>
    <col min="3592" max="3592" width="3" style="64" customWidth="1"/>
    <col min="3593" max="3593" width="3.7109375" style="64" customWidth="1"/>
    <col min="3594" max="3594" width="4.85546875" style="64" customWidth="1"/>
    <col min="3595" max="3595" width="5.7109375" style="64" customWidth="1"/>
    <col min="3596" max="3596" width="1.7109375" style="64" customWidth="1"/>
    <col min="3597" max="3597" width="3.42578125" style="64" customWidth="1"/>
    <col min="3598" max="3598" width="5.5703125" style="64" customWidth="1"/>
    <col min="3599" max="3599" width="5.7109375" style="64" customWidth="1"/>
    <col min="3600" max="3600" width="17.28515625" style="64" customWidth="1"/>
    <col min="3601" max="3601" width="7" style="64" customWidth="1"/>
    <col min="3602" max="3602" width="3" style="64" customWidth="1"/>
    <col min="3603" max="3603" width="9.28515625" style="64" customWidth="1"/>
    <col min="3604" max="3608" width="4.7109375" style="64" customWidth="1"/>
    <col min="3609" max="3609" width="5.7109375" style="64" customWidth="1"/>
    <col min="3610" max="3611" width="4.7109375" style="64" customWidth="1"/>
    <col min="3612" max="3612" width="5.7109375" style="64" customWidth="1"/>
    <col min="3613" max="3614" width="4.7109375" style="64" customWidth="1"/>
    <col min="3615" max="3615" width="5.7109375" style="64" customWidth="1"/>
    <col min="3616" max="3618" width="4.7109375" style="64" customWidth="1"/>
    <col min="3619" max="3619" width="3.7109375" style="64" customWidth="1"/>
    <col min="3620" max="3620" width="5.7109375" style="64" customWidth="1"/>
    <col min="3621" max="3840" width="4.7109375" style="64"/>
    <col min="3841" max="3843" width="5.28515625" style="64" customWidth="1"/>
    <col min="3844" max="3844" width="3.5703125" style="64" customWidth="1"/>
    <col min="3845" max="3845" width="2.7109375" style="64" customWidth="1"/>
    <col min="3846" max="3846" width="5.85546875" style="64" customWidth="1"/>
    <col min="3847" max="3847" width="4.7109375" style="64" customWidth="1"/>
    <col min="3848" max="3848" width="3" style="64" customWidth="1"/>
    <col min="3849" max="3849" width="3.7109375" style="64" customWidth="1"/>
    <col min="3850" max="3850" width="4.85546875" style="64" customWidth="1"/>
    <col min="3851" max="3851" width="5.7109375" style="64" customWidth="1"/>
    <col min="3852" max="3852" width="1.7109375" style="64" customWidth="1"/>
    <col min="3853" max="3853" width="3.42578125" style="64" customWidth="1"/>
    <col min="3854" max="3854" width="5.5703125" style="64" customWidth="1"/>
    <col min="3855" max="3855" width="5.7109375" style="64" customWidth="1"/>
    <col min="3856" max="3856" width="17.28515625" style="64" customWidth="1"/>
    <col min="3857" max="3857" width="7" style="64" customWidth="1"/>
    <col min="3858" max="3858" width="3" style="64" customWidth="1"/>
    <col min="3859" max="3859" width="9.28515625" style="64" customWidth="1"/>
    <col min="3860" max="3864" width="4.7109375" style="64" customWidth="1"/>
    <col min="3865" max="3865" width="5.7109375" style="64" customWidth="1"/>
    <col min="3866" max="3867" width="4.7109375" style="64" customWidth="1"/>
    <col min="3868" max="3868" width="5.7109375" style="64" customWidth="1"/>
    <col min="3869" max="3870" width="4.7109375" style="64" customWidth="1"/>
    <col min="3871" max="3871" width="5.7109375" style="64" customWidth="1"/>
    <col min="3872" max="3874" width="4.7109375" style="64" customWidth="1"/>
    <col min="3875" max="3875" width="3.7109375" style="64" customWidth="1"/>
    <col min="3876" max="3876" width="5.7109375" style="64" customWidth="1"/>
    <col min="3877" max="4096" width="4.7109375" style="64"/>
    <col min="4097" max="4099" width="5.28515625" style="64" customWidth="1"/>
    <col min="4100" max="4100" width="3.5703125" style="64" customWidth="1"/>
    <col min="4101" max="4101" width="2.7109375" style="64" customWidth="1"/>
    <col min="4102" max="4102" width="5.85546875" style="64" customWidth="1"/>
    <col min="4103" max="4103" width="4.7109375" style="64" customWidth="1"/>
    <col min="4104" max="4104" width="3" style="64" customWidth="1"/>
    <col min="4105" max="4105" width="3.7109375" style="64" customWidth="1"/>
    <col min="4106" max="4106" width="4.85546875" style="64" customWidth="1"/>
    <col min="4107" max="4107" width="5.7109375" style="64" customWidth="1"/>
    <col min="4108" max="4108" width="1.7109375" style="64" customWidth="1"/>
    <col min="4109" max="4109" width="3.42578125" style="64" customWidth="1"/>
    <col min="4110" max="4110" width="5.5703125" style="64" customWidth="1"/>
    <col min="4111" max="4111" width="5.7109375" style="64" customWidth="1"/>
    <col min="4112" max="4112" width="17.28515625" style="64" customWidth="1"/>
    <col min="4113" max="4113" width="7" style="64" customWidth="1"/>
    <col min="4114" max="4114" width="3" style="64" customWidth="1"/>
    <col min="4115" max="4115" width="9.28515625" style="64" customWidth="1"/>
    <col min="4116" max="4120" width="4.7109375" style="64" customWidth="1"/>
    <col min="4121" max="4121" width="5.7109375" style="64" customWidth="1"/>
    <col min="4122" max="4123" width="4.7109375" style="64" customWidth="1"/>
    <col min="4124" max="4124" width="5.7109375" style="64" customWidth="1"/>
    <col min="4125" max="4126" width="4.7109375" style="64" customWidth="1"/>
    <col min="4127" max="4127" width="5.7109375" style="64" customWidth="1"/>
    <col min="4128" max="4130" width="4.7109375" style="64" customWidth="1"/>
    <col min="4131" max="4131" width="3.7109375" style="64" customWidth="1"/>
    <col min="4132" max="4132" width="5.7109375" style="64" customWidth="1"/>
    <col min="4133" max="4352" width="4.7109375" style="64"/>
    <col min="4353" max="4355" width="5.28515625" style="64" customWidth="1"/>
    <col min="4356" max="4356" width="3.5703125" style="64" customWidth="1"/>
    <col min="4357" max="4357" width="2.7109375" style="64" customWidth="1"/>
    <col min="4358" max="4358" width="5.85546875" style="64" customWidth="1"/>
    <col min="4359" max="4359" width="4.7109375" style="64" customWidth="1"/>
    <col min="4360" max="4360" width="3" style="64" customWidth="1"/>
    <col min="4361" max="4361" width="3.7109375" style="64" customWidth="1"/>
    <col min="4362" max="4362" width="4.85546875" style="64" customWidth="1"/>
    <col min="4363" max="4363" width="5.7109375" style="64" customWidth="1"/>
    <col min="4364" max="4364" width="1.7109375" style="64" customWidth="1"/>
    <col min="4365" max="4365" width="3.42578125" style="64" customWidth="1"/>
    <col min="4366" max="4366" width="5.5703125" style="64" customWidth="1"/>
    <col min="4367" max="4367" width="5.7109375" style="64" customWidth="1"/>
    <col min="4368" max="4368" width="17.28515625" style="64" customWidth="1"/>
    <col min="4369" max="4369" width="7" style="64" customWidth="1"/>
    <col min="4370" max="4370" width="3" style="64" customWidth="1"/>
    <col min="4371" max="4371" width="9.28515625" style="64" customWidth="1"/>
    <col min="4372" max="4376" width="4.7109375" style="64" customWidth="1"/>
    <col min="4377" max="4377" width="5.7109375" style="64" customWidth="1"/>
    <col min="4378" max="4379" width="4.7109375" style="64" customWidth="1"/>
    <col min="4380" max="4380" width="5.7109375" style="64" customWidth="1"/>
    <col min="4381" max="4382" width="4.7109375" style="64" customWidth="1"/>
    <col min="4383" max="4383" width="5.7109375" style="64" customWidth="1"/>
    <col min="4384" max="4386" width="4.7109375" style="64" customWidth="1"/>
    <col min="4387" max="4387" width="3.7109375" style="64" customWidth="1"/>
    <col min="4388" max="4388" width="5.7109375" style="64" customWidth="1"/>
    <col min="4389" max="4608" width="4.7109375" style="64"/>
    <col min="4609" max="4611" width="5.28515625" style="64" customWidth="1"/>
    <col min="4612" max="4612" width="3.5703125" style="64" customWidth="1"/>
    <col min="4613" max="4613" width="2.7109375" style="64" customWidth="1"/>
    <col min="4614" max="4614" width="5.85546875" style="64" customWidth="1"/>
    <col min="4615" max="4615" width="4.7109375" style="64" customWidth="1"/>
    <col min="4616" max="4616" width="3" style="64" customWidth="1"/>
    <col min="4617" max="4617" width="3.7109375" style="64" customWidth="1"/>
    <col min="4618" max="4618" width="4.85546875" style="64" customWidth="1"/>
    <col min="4619" max="4619" width="5.7109375" style="64" customWidth="1"/>
    <col min="4620" max="4620" width="1.7109375" style="64" customWidth="1"/>
    <col min="4621" max="4621" width="3.42578125" style="64" customWidth="1"/>
    <col min="4622" max="4622" width="5.5703125" style="64" customWidth="1"/>
    <col min="4623" max="4623" width="5.7109375" style="64" customWidth="1"/>
    <col min="4624" max="4624" width="17.28515625" style="64" customWidth="1"/>
    <col min="4625" max="4625" width="7" style="64" customWidth="1"/>
    <col min="4626" max="4626" width="3" style="64" customWidth="1"/>
    <col min="4627" max="4627" width="9.28515625" style="64" customWidth="1"/>
    <col min="4628" max="4632" width="4.7109375" style="64" customWidth="1"/>
    <col min="4633" max="4633" width="5.7109375" style="64" customWidth="1"/>
    <col min="4634" max="4635" width="4.7109375" style="64" customWidth="1"/>
    <col min="4636" max="4636" width="5.7109375" style="64" customWidth="1"/>
    <col min="4637" max="4638" width="4.7109375" style="64" customWidth="1"/>
    <col min="4639" max="4639" width="5.7109375" style="64" customWidth="1"/>
    <col min="4640" max="4642" width="4.7109375" style="64" customWidth="1"/>
    <col min="4643" max="4643" width="3.7109375" style="64" customWidth="1"/>
    <col min="4644" max="4644" width="5.7109375" style="64" customWidth="1"/>
    <col min="4645" max="4864" width="4.7109375" style="64"/>
    <col min="4865" max="4867" width="5.28515625" style="64" customWidth="1"/>
    <col min="4868" max="4868" width="3.5703125" style="64" customWidth="1"/>
    <col min="4869" max="4869" width="2.7109375" style="64" customWidth="1"/>
    <col min="4870" max="4870" width="5.85546875" style="64" customWidth="1"/>
    <col min="4871" max="4871" width="4.7109375" style="64" customWidth="1"/>
    <col min="4872" max="4872" width="3" style="64" customWidth="1"/>
    <col min="4873" max="4873" width="3.7109375" style="64" customWidth="1"/>
    <col min="4874" max="4874" width="4.85546875" style="64" customWidth="1"/>
    <col min="4875" max="4875" width="5.7109375" style="64" customWidth="1"/>
    <col min="4876" max="4876" width="1.7109375" style="64" customWidth="1"/>
    <col min="4877" max="4877" width="3.42578125" style="64" customWidth="1"/>
    <col min="4878" max="4878" width="5.5703125" style="64" customWidth="1"/>
    <col min="4879" max="4879" width="5.7109375" style="64" customWidth="1"/>
    <col min="4880" max="4880" width="17.28515625" style="64" customWidth="1"/>
    <col min="4881" max="4881" width="7" style="64" customWidth="1"/>
    <col min="4882" max="4882" width="3" style="64" customWidth="1"/>
    <col min="4883" max="4883" width="9.28515625" style="64" customWidth="1"/>
    <col min="4884" max="4888" width="4.7109375" style="64" customWidth="1"/>
    <col min="4889" max="4889" width="5.7109375" style="64" customWidth="1"/>
    <col min="4890" max="4891" width="4.7109375" style="64" customWidth="1"/>
    <col min="4892" max="4892" width="5.7109375" style="64" customWidth="1"/>
    <col min="4893" max="4894" width="4.7109375" style="64" customWidth="1"/>
    <col min="4895" max="4895" width="5.7109375" style="64" customWidth="1"/>
    <col min="4896" max="4898" width="4.7109375" style="64" customWidth="1"/>
    <col min="4899" max="4899" width="3.7109375" style="64" customWidth="1"/>
    <col min="4900" max="4900" width="5.7109375" style="64" customWidth="1"/>
    <col min="4901" max="5120" width="4.7109375" style="64"/>
    <col min="5121" max="5123" width="5.28515625" style="64" customWidth="1"/>
    <col min="5124" max="5124" width="3.5703125" style="64" customWidth="1"/>
    <col min="5125" max="5125" width="2.7109375" style="64" customWidth="1"/>
    <col min="5126" max="5126" width="5.85546875" style="64" customWidth="1"/>
    <col min="5127" max="5127" width="4.7109375" style="64" customWidth="1"/>
    <col min="5128" max="5128" width="3" style="64" customWidth="1"/>
    <col min="5129" max="5129" width="3.7109375" style="64" customWidth="1"/>
    <col min="5130" max="5130" width="4.85546875" style="64" customWidth="1"/>
    <col min="5131" max="5131" width="5.7109375" style="64" customWidth="1"/>
    <col min="5132" max="5132" width="1.7109375" style="64" customWidth="1"/>
    <col min="5133" max="5133" width="3.42578125" style="64" customWidth="1"/>
    <col min="5134" max="5134" width="5.5703125" style="64" customWidth="1"/>
    <col min="5135" max="5135" width="5.7109375" style="64" customWidth="1"/>
    <col min="5136" max="5136" width="17.28515625" style="64" customWidth="1"/>
    <col min="5137" max="5137" width="7" style="64" customWidth="1"/>
    <col min="5138" max="5138" width="3" style="64" customWidth="1"/>
    <col min="5139" max="5139" width="9.28515625" style="64" customWidth="1"/>
    <col min="5140" max="5144" width="4.7109375" style="64" customWidth="1"/>
    <col min="5145" max="5145" width="5.7109375" style="64" customWidth="1"/>
    <col min="5146" max="5147" width="4.7109375" style="64" customWidth="1"/>
    <col min="5148" max="5148" width="5.7109375" style="64" customWidth="1"/>
    <col min="5149" max="5150" width="4.7109375" style="64" customWidth="1"/>
    <col min="5151" max="5151" width="5.7109375" style="64" customWidth="1"/>
    <col min="5152" max="5154" width="4.7109375" style="64" customWidth="1"/>
    <col min="5155" max="5155" width="3.7109375" style="64" customWidth="1"/>
    <col min="5156" max="5156" width="5.7109375" style="64" customWidth="1"/>
    <col min="5157" max="5376" width="4.7109375" style="64"/>
    <col min="5377" max="5379" width="5.28515625" style="64" customWidth="1"/>
    <col min="5380" max="5380" width="3.5703125" style="64" customWidth="1"/>
    <col min="5381" max="5381" width="2.7109375" style="64" customWidth="1"/>
    <col min="5382" max="5382" width="5.85546875" style="64" customWidth="1"/>
    <col min="5383" max="5383" width="4.7109375" style="64" customWidth="1"/>
    <col min="5384" max="5384" width="3" style="64" customWidth="1"/>
    <col min="5385" max="5385" width="3.7109375" style="64" customWidth="1"/>
    <col min="5386" max="5386" width="4.85546875" style="64" customWidth="1"/>
    <col min="5387" max="5387" width="5.7109375" style="64" customWidth="1"/>
    <col min="5388" max="5388" width="1.7109375" style="64" customWidth="1"/>
    <col min="5389" max="5389" width="3.42578125" style="64" customWidth="1"/>
    <col min="5390" max="5390" width="5.5703125" style="64" customWidth="1"/>
    <col min="5391" max="5391" width="5.7109375" style="64" customWidth="1"/>
    <col min="5392" max="5392" width="17.28515625" style="64" customWidth="1"/>
    <col min="5393" max="5393" width="7" style="64" customWidth="1"/>
    <col min="5394" max="5394" width="3" style="64" customWidth="1"/>
    <col min="5395" max="5395" width="9.28515625" style="64" customWidth="1"/>
    <col min="5396" max="5400" width="4.7109375" style="64" customWidth="1"/>
    <col min="5401" max="5401" width="5.7109375" style="64" customWidth="1"/>
    <col min="5402" max="5403" width="4.7109375" style="64" customWidth="1"/>
    <col min="5404" max="5404" width="5.7109375" style="64" customWidth="1"/>
    <col min="5405" max="5406" width="4.7109375" style="64" customWidth="1"/>
    <col min="5407" max="5407" width="5.7109375" style="64" customWidth="1"/>
    <col min="5408" max="5410" width="4.7109375" style="64" customWidth="1"/>
    <col min="5411" max="5411" width="3.7109375" style="64" customWidth="1"/>
    <col min="5412" max="5412" width="5.7109375" style="64" customWidth="1"/>
    <col min="5413" max="5632" width="4.7109375" style="64"/>
    <col min="5633" max="5635" width="5.28515625" style="64" customWidth="1"/>
    <col min="5636" max="5636" width="3.5703125" style="64" customWidth="1"/>
    <col min="5637" max="5637" width="2.7109375" style="64" customWidth="1"/>
    <col min="5638" max="5638" width="5.85546875" style="64" customWidth="1"/>
    <col min="5639" max="5639" width="4.7109375" style="64" customWidth="1"/>
    <col min="5640" max="5640" width="3" style="64" customWidth="1"/>
    <col min="5641" max="5641" width="3.7109375" style="64" customWidth="1"/>
    <col min="5642" max="5642" width="4.85546875" style="64" customWidth="1"/>
    <col min="5643" max="5643" width="5.7109375" style="64" customWidth="1"/>
    <col min="5644" max="5644" width="1.7109375" style="64" customWidth="1"/>
    <col min="5645" max="5645" width="3.42578125" style="64" customWidth="1"/>
    <col min="5646" max="5646" width="5.5703125" style="64" customWidth="1"/>
    <col min="5647" max="5647" width="5.7109375" style="64" customWidth="1"/>
    <col min="5648" max="5648" width="17.28515625" style="64" customWidth="1"/>
    <col min="5649" max="5649" width="7" style="64" customWidth="1"/>
    <col min="5650" max="5650" width="3" style="64" customWidth="1"/>
    <col min="5651" max="5651" width="9.28515625" style="64" customWidth="1"/>
    <col min="5652" max="5656" width="4.7109375" style="64" customWidth="1"/>
    <col min="5657" max="5657" width="5.7109375" style="64" customWidth="1"/>
    <col min="5658" max="5659" width="4.7109375" style="64" customWidth="1"/>
    <col min="5660" max="5660" width="5.7109375" style="64" customWidth="1"/>
    <col min="5661" max="5662" width="4.7109375" style="64" customWidth="1"/>
    <col min="5663" max="5663" width="5.7109375" style="64" customWidth="1"/>
    <col min="5664" max="5666" width="4.7109375" style="64" customWidth="1"/>
    <col min="5667" max="5667" width="3.7109375" style="64" customWidth="1"/>
    <col min="5668" max="5668" width="5.7109375" style="64" customWidth="1"/>
    <col min="5669" max="5888" width="4.7109375" style="64"/>
    <col min="5889" max="5891" width="5.28515625" style="64" customWidth="1"/>
    <col min="5892" max="5892" width="3.5703125" style="64" customWidth="1"/>
    <col min="5893" max="5893" width="2.7109375" style="64" customWidth="1"/>
    <col min="5894" max="5894" width="5.85546875" style="64" customWidth="1"/>
    <col min="5895" max="5895" width="4.7109375" style="64" customWidth="1"/>
    <col min="5896" max="5896" width="3" style="64" customWidth="1"/>
    <col min="5897" max="5897" width="3.7109375" style="64" customWidth="1"/>
    <col min="5898" max="5898" width="4.85546875" style="64" customWidth="1"/>
    <col min="5899" max="5899" width="5.7109375" style="64" customWidth="1"/>
    <col min="5900" max="5900" width="1.7109375" style="64" customWidth="1"/>
    <col min="5901" max="5901" width="3.42578125" style="64" customWidth="1"/>
    <col min="5902" max="5902" width="5.5703125" style="64" customWidth="1"/>
    <col min="5903" max="5903" width="5.7109375" style="64" customWidth="1"/>
    <col min="5904" max="5904" width="17.28515625" style="64" customWidth="1"/>
    <col min="5905" max="5905" width="7" style="64" customWidth="1"/>
    <col min="5906" max="5906" width="3" style="64" customWidth="1"/>
    <col min="5907" max="5907" width="9.28515625" style="64" customWidth="1"/>
    <col min="5908" max="5912" width="4.7109375" style="64" customWidth="1"/>
    <col min="5913" max="5913" width="5.7109375" style="64" customWidth="1"/>
    <col min="5914" max="5915" width="4.7109375" style="64" customWidth="1"/>
    <col min="5916" max="5916" width="5.7109375" style="64" customWidth="1"/>
    <col min="5917" max="5918" width="4.7109375" style="64" customWidth="1"/>
    <col min="5919" max="5919" width="5.7109375" style="64" customWidth="1"/>
    <col min="5920" max="5922" width="4.7109375" style="64" customWidth="1"/>
    <col min="5923" max="5923" width="3.7109375" style="64" customWidth="1"/>
    <col min="5924" max="5924" width="5.7109375" style="64" customWidth="1"/>
    <col min="5925" max="6144" width="4.7109375" style="64"/>
    <col min="6145" max="6147" width="5.28515625" style="64" customWidth="1"/>
    <col min="6148" max="6148" width="3.5703125" style="64" customWidth="1"/>
    <col min="6149" max="6149" width="2.7109375" style="64" customWidth="1"/>
    <col min="6150" max="6150" width="5.85546875" style="64" customWidth="1"/>
    <col min="6151" max="6151" width="4.7109375" style="64" customWidth="1"/>
    <col min="6152" max="6152" width="3" style="64" customWidth="1"/>
    <col min="6153" max="6153" width="3.7109375" style="64" customWidth="1"/>
    <col min="6154" max="6154" width="4.85546875" style="64" customWidth="1"/>
    <col min="6155" max="6155" width="5.7109375" style="64" customWidth="1"/>
    <col min="6156" max="6156" width="1.7109375" style="64" customWidth="1"/>
    <col min="6157" max="6157" width="3.42578125" style="64" customWidth="1"/>
    <col min="6158" max="6158" width="5.5703125" style="64" customWidth="1"/>
    <col min="6159" max="6159" width="5.7109375" style="64" customWidth="1"/>
    <col min="6160" max="6160" width="17.28515625" style="64" customWidth="1"/>
    <col min="6161" max="6161" width="7" style="64" customWidth="1"/>
    <col min="6162" max="6162" width="3" style="64" customWidth="1"/>
    <col min="6163" max="6163" width="9.28515625" style="64" customWidth="1"/>
    <col min="6164" max="6168" width="4.7109375" style="64" customWidth="1"/>
    <col min="6169" max="6169" width="5.7109375" style="64" customWidth="1"/>
    <col min="6170" max="6171" width="4.7109375" style="64" customWidth="1"/>
    <col min="6172" max="6172" width="5.7109375" style="64" customWidth="1"/>
    <col min="6173" max="6174" width="4.7109375" style="64" customWidth="1"/>
    <col min="6175" max="6175" width="5.7109375" style="64" customWidth="1"/>
    <col min="6176" max="6178" width="4.7109375" style="64" customWidth="1"/>
    <col min="6179" max="6179" width="3.7109375" style="64" customWidth="1"/>
    <col min="6180" max="6180" width="5.7109375" style="64" customWidth="1"/>
    <col min="6181" max="6400" width="4.7109375" style="64"/>
    <col min="6401" max="6403" width="5.28515625" style="64" customWidth="1"/>
    <col min="6404" max="6404" width="3.5703125" style="64" customWidth="1"/>
    <col min="6405" max="6405" width="2.7109375" style="64" customWidth="1"/>
    <col min="6406" max="6406" width="5.85546875" style="64" customWidth="1"/>
    <col min="6407" max="6407" width="4.7109375" style="64" customWidth="1"/>
    <col min="6408" max="6408" width="3" style="64" customWidth="1"/>
    <col min="6409" max="6409" width="3.7109375" style="64" customWidth="1"/>
    <col min="6410" max="6410" width="4.85546875" style="64" customWidth="1"/>
    <col min="6411" max="6411" width="5.7109375" style="64" customWidth="1"/>
    <col min="6412" max="6412" width="1.7109375" style="64" customWidth="1"/>
    <col min="6413" max="6413" width="3.42578125" style="64" customWidth="1"/>
    <col min="6414" max="6414" width="5.5703125" style="64" customWidth="1"/>
    <col min="6415" max="6415" width="5.7109375" style="64" customWidth="1"/>
    <col min="6416" max="6416" width="17.28515625" style="64" customWidth="1"/>
    <col min="6417" max="6417" width="7" style="64" customWidth="1"/>
    <col min="6418" max="6418" width="3" style="64" customWidth="1"/>
    <col min="6419" max="6419" width="9.28515625" style="64" customWidth="1"/>
    <col min="6420" max="6424" width="4.7109375" style="64" customWidth="1"/>
    <col min="6425" max="6425" width="5.7109375" style="64" customWidth="1"/>
    <col min="6426" max="6427" width="4.7109375" style="64" customWidth="1"/>
    <col min="6428" max="6428" width="5.7109375" style="64" customWidth="1"/>
    <col min="6429" max="6430" width="4.7109375" style="64" customWidth="1"/>
    <col min="6431" max="6431" width="5.7109375" style="64" customWidth="1"/>
    <col min="6432" max="6434" width="4.7109375" style="64" customWidth="1"/>
    <col min="6435" max="6435" width="3.7109375" style="64" customWidth="1"/>
    <col min="6436" max="6436" width="5.7109375" style="64" customWidth="1"/>
    <col min="6437" max="6656" width="4.7109375" style="64"/>
    <col min="6657" max="6659" width="5.28515625" style="64" customWidth="1"/>
    <col min="6660" max="6660" width="3.5703125" style="64" customWidth="1"/>
    <col min="6661" max="6661" width="2.7109375" style="64" customWidth="1"/>
    <col min="6662" max="6662" width="5.85546875" style="64" customWidth="1"/>
    <col min="6663" max="6663" width="4.7109375" style="64" customWidth="1"/>
    <col min="6664" max="6664" width="3" style="64" customWidth="1"/>
    <col min="6665" max="6665" width="3.7109375" style="64" customWidth="1"/>
    <col min="6666" max="6666" width="4.85546875" style="64" customWidth="1"/>
    <col min="6667" max="6667" width="5.7109375" style="64" customWidth="1"/>
    <col min="6668" max="6668" width="1.7109375" style="64" customWidth="1"/>
    <col min="6669" max="6669" width="3.42578125" style="64" customWidth="1"/>
    <col min="6670" max="6670" width="5.5703125" style="64" customWidth="1"/>
    <col min="6671" max="6671" width="5.7109375" style="64" customWidth="1"/>
    <col min="6672" max="6672" width="17.28515625" style="64" customWidth="1"/>
    <col min="6673" max="6673" width="7" style="64" customWidth="1"/>
    <col min="6674" max="6674" width="3" style="64" customWidth="1"/>
    <col min="6675" max="6675" width="9.28515625" style="64" customWidth="1"/>
    <col min="6676" max="6680" width="4.7109375" style="64" customWidth="1"/>
    <col min="6681" max="6681" width="5.7109375" style="64" customWidth="1"/>
    <col min="6682" max="6683" width="4.7109375" style="64" customWidth="1"/>
    <col min="6684" max="6684" width="5.7109375" style="64" customWidth="1"/>
    <col min="6685" max="6686" width="4.7109375" style="64" customWidth="1"/>
    <col min="6687" max="6687" width="5.7109375" style="64" customWidth="1"/>
    <col min="6688" max="6690" width="4.7109375" style="64" customWidth="1"/>
    <col min="6691" max="6691" width="3.7109375" style="64" customWidth="1"/>
    <col min="6692" max="6692" width="5.7109375" style="64" customWidth="1"/>
    <col min="6693" max="6912" width="4.7109375" style="64"/>
    <col min="6913" max="6915" width="5.28515625" style="64" customWidth="1"/>
    <col min="6916" max="6916" width="3.5703125" style="64" customWidth="1"/>
    <col min="6917" max="6917" width="2.7109375" style="64" customWidth="1"/>
    <col min="6918" max="6918" width="5.85546875" style="64" customWidth="1"/>
    <col min="6919" max="6919" width="4.7109375" style="64" customWidth="1"/>
    <col min="6920" max="6920" width="3" style="64" customWidth="1"/>
    <col min="6921" max="6921" width="3.7109375" style="64" customWidth="1"/>
    <col min="6922" max="6922" width="4.85546875" style="64" customWidth="1"/>
    <col min="6923" max="6923" width="5.7109375" style="64" customWidth="1"/>
    <col min="6924" max="6924" width="1.7109375" style="64" customWidth="1"/>
    <col min="6925" max="6925" width="3.42578125" style="64" customWidth="1"/>
    <col min="6926" max="6926" width="5.5703125" style="64" customWidth="1"/>
    <col min="6927" max="6927" width="5.7109375" style="64" customWidth="1"/>
    <col min="6928" max="6928" width="17.28515625" style="64" customWidth="1"/>
    <col min="6929" max="6929" width="7" style="64" customWidth="1"/>
    <col min="6930" max="6930" width="3" style="64" customWidth="1"/>
    <col min="6931" max="6931" width="9.28515625" style="64" customWidth="1"/>
    <col min="6932" max="6936" width="4.7109375" style="64" customWidth="1"/>
    <col min="6937" max="6937" width="5.7109375" style="64" customWidth="1"/>
    <col min="6938" max="6939" width="4.7109375" style="64" customWidth="1"/>
    <col min="6940" max="6940" width="5.7109375" style="64" customWidth="1"/>
    <col min="6941" max="6942" width="4.7109375" style="64" customWidth="1"/>
    <col min="6943" max="6943" width="5.7109375" style="64" customWidth="1"/>
    <col min="6944" max="6946" width="4.7109375" style="64" customWidth="1"/>
    <col min="6947" max="6947" width="3.7109375" style="64" customWidth="1"/>
    <col min="6948" max="6948" width="5.7109375" style="64" customWidth="1"/>
    <col min="6949" max="7168" width="4.7109375" style="64"/>
    <col min="7169" max="7171" width="5.28515625" style="64" customWidth="1"/>
    <col min="7172" max="7172" width="3.5703125" style="64" customWidth="1"/>
    <col min="7173" max="7173" width="2.7109375" style="64" customWidth="1"/>
    <col min="7174" max="7174" width="5.85546875" style="64" customWidth="1"/>
    <col min="7175" max="7175" width="4.7109375" style="64" customWidth="1"/>
    <col min="7176" max="7176" width="3" style="64" customWidth="1"/>
    <col min="7177" max="7177" width="3.7109375" style="64" customWidth="1"/>
    <col min="7178" max="7178" width="4.85546875" style="64" customWidth="1"/>
    <col min="7179" max="7179" width="5.7109375" style="64" customWidth="1"/>
    <col min="7180" max="7180" width="1.7109375" style="64" customWidth="1"/>
    <col min="7181" max="7181" width="3.42578125" style="64" customWidth="1"/>
    <col min="7182" max="7182" width="5.5703125" style="64" customWidth="1"/>
    <col min="7183" max="7183" width="5.7109375" style="64" customWidth="1"/>
    <col min="7184" max="7184" width="17.28515625" style="64" customWidth="1"/>
    <col min="7185" max="7185" width="7" style="64" customWidth="1"/>
    <col min="7186" max="7186" width="3" style="64" customWidth="1"/>
    <col min="7187" max="7187" width="9.28515625" style="64" customWidth="1"/>
    <col min="7188" max="7192" width="4.7109375" style="64" customWidth="1"/>
    <col min="7193" max="7193" width="5.7109375" style="64" customWidth="1"/>
    <col min="7194" max="7195" width="4.7109375" style="64" customWidth="1"/>
    <col min="7196" max="7196" width="5.7109375" style="64" customWidth="1"/>
    <col min="7197" max="7198" width="4.7109375" style="64" customWidth="1"/>
    <col min="7199" max="7199" width="5.7109375" style="64" customWidth="1"/>
    <col min="7200" max="7202" width="4.7109375" style="64" customWidth="1"/>
    <col min="7203" max="7203" width="3.7109375" style="64" customWidth="1"/>
    <col min="7204" max="7204" width="5.7109375" style="64" customWidth="1"/>
    <col min="7205" max="7424" width="4.7109375" style="64"/>
    <col min="7425" max="7427" width="5.28515625" style="64" customWidth="1"/>
    <col min="7428" max="7428" width="3.5703125" style="64" customWidth="1"/>
    <col min="7429" max="7429" width="2.7109375" style="64" customWidth="1"/>
    <col min="7430" max="7430" width="5.85546875" style="64" customWidth="1"/>
    <col min="7431" max="7431" width="4.7109375" style="64" customWidth="1"/>
    <col min="7432" max="7432" width="3" style="64" customWidth="1"/>
    <col min="7433" max="7433" width="3.7109375" style="64" customWidth="1"/>
    <col min="7434" max="7434" width="4.85546875" style="64" customWidth="1"/>
    <col min="7435" max="7435" width="5.7109375" style="64" customWidth="1"/>
    <col min="7436" max="7436" width="1.7109375" style="64" customWidth="1"/>
    <col min="7437" max="7437" width="3.42578125" style="64" customWidth="1"/>
    <col min="7438" max="7438" width="5.5703125" style="64" customWidth="1"/>
    <col min="7439" max="7439" width="5.7109375" style="64" customWidth="1"/>
    <col min="7440" max="7440" width="17.28515625" style="64" customWidth="1"/>
    <col min="7441" max="7441" width="7" style="64" customWidth="1"/>
    <col min="7442" max="7442" width="3" style="64" customWidth="1"/>
    <col min="7443" max="7443" width="9.28515625" style="64" customWidth="1"/>
    <col min="7444" max="7448" width="4.7109375" style="64" customWidth="1"/>
    <col min="7449" max="7449" width="5.7109375" style="64" customWidth="1"/>
    <col min="7450" max="7451" width="4.7109375" style="64" customWidth="1"/>
    <col min="7452" max="7452" width="5.7109375" style="64" customWidth="1"/>
    <col min="7453" max="7454" width="4.7109375" style="64" customWidth="1"/>
    <col min="7455" max="7455" width="5.7109375" style="64" customWidth="1"/>
    <col min="7456" max="7458" width="4.7109375" style="64" customWidth="1"/>
    <col min="7459" max="7459" width="3.7109375" style="64" customWidth="1"/>
    <col min="7460" max="7460" width="5.7109375" style="64" customWidth="1"/>
    <col min="7461" max="7680" width="4.7109375" style="64"/>
    <col min="7681" max="7683" width="5.28515625" style="64" customWidth="1"/>
    <col min="7684" max="7684" width="3.5703125" style="64" customWidth="1"/>
    <col min="7685" max="7685" width="2.7109375" style="64" customWidth="1"/>
    <col min="7686" max="7686" width="5.85546875" style="64" customWidth="1"/>
    <col min="7687" max="7687" width="4.7109375" style="64" customWidth="1"/>
    <col min="7688" max="7688" width="3" style="64" customWidth="1"/>
    <col min="7689" max="7689" width="3.7109375" style="64" customWidth="1"/>
    <col min="7690" max="7690" width="4.85546875" style="64" customWidth="1"/>
    <col min="7691" max="7691" width="5.7109375" style="64" customWidth="1"/>
    <col min="7692" max="7692" width="1.7109375" style="64" customWidth="1"/>
    <col min="7693" max="7693" width="3.42578125" style="64" customWidth="1"/>
    <col min="7694" max="7694" width="5.5703125" style="64" customWidth="1"/>
    <col min="7695" max="7695" width="5.7109375" style="64" customWidth="1"/>
    <col min="7696" max="7696" width="17.28515625" style="64" customWidth="1"/>
    <col min="7697" max="7697" width="7" style="64" customWidth="1"/>
    <col min="7698" max="7698" width="3" style="64" customWidth="1"/>
    <col min="7699" max="7699" width="9.28515625" style="64" customWidth="1"/>
    <col min="7700" max="7704" width="4.7109375" style="64" customWidth="1"/>
    <col min="7705" max="7705" width="5.7109375" style="64" customWidth="1"/>
    <col min="7706" max="7707" width="4.7109375" style="64" customWidth="1"/>
    <col min="7708" max="7708" width="5.7109375" style="64" customWidth="1"/>
    <col min="7709" max="7710" width="4.7109375" style="64" customWidth="1"/>
    <col min="7711" max="7711" width="5.7109375" style="64" customWidth="1"/>
    <col min="7712" max="7714" width="4.7109375" style="64" customWidth="1"/>
    <col min="7715" max="7715" width="3.7109375" style="64" customWidth="1"/>
    <col min="7716" max="7716" width="5.7109375" style="64" customWidth="1"/>
    <col min="7717" max="7936" width="4.7109375" style="64"/>
    <col min="7937" max="7939" width="5.28515625" style="64" customWidth="1"/>
    <col min="7940" max="7940" width="3.5703125" style="64" customWidth="1"/>
    <col min="7941" max="7941" width="2.7109375" style="64" customWidth="1"/>
    <col min="7942" max="7942" width="5.85546875" style="64" customWidth="1"/>
    <col min="7943" max="7943" width="4.7109375" style="64" customWidth="1"/>
    <col min="7944" max="7944" width="3" style="64" customWidth="1"/>
    <col min="7945" max="7945" width="3.7109375" style="64" customWidth="1"/>
    <col min="7946" max="7946" width="4.85546875" style="64" customWidth="1"/>
    <col min="7947" max="7947" width="5.7109375" style="64" customWidth="1"/>
    <col min="7948" max="7948" width="1.7109375" style="64" customWidth="1"/>
    <col min="7949" max="7949" width="3.42578125" style="64" customWidth="1"/>
    <col min="7950" max="7950" width="5.5703125" style="64" customWidth="1"/>
    <col min="7951" max="7951" width="5.7109375" style="64" customWidth="1"/>
    <col min="7952" max="7952" width="17.28515625" style="64" customWidth="1"/>
    <col min="7953" max="7953" width="7" style="64" customWidth="1"/>
    <col min="7954" max="7954" width="3" style="64" customWidth="1"/>
    <col min="7955" max="7955" width="9.28515625" style="64" customWidth="1"/>
    <col min="7956" max="7960" width="4.7109375" style="64" customWidth="1"/>
    <col min="7961" max="7961" width="5.7109375" style="64" customWidth="1"/>
    <col min="7962" max="7963" width="4.7109375" style="64" customWidth="1"/>
    <col min="7964" max="7964" width="5.7109375" style="64" customWidth="1"/>
    <col min="7965" max="7966" width="4.7109375" style="64" customWidth="1"/>
    <col min="7967" max="7967" width="5.7109375" style="64" customWidth="1"/>
    <col min="7968" max="7970" width="4.7109375" style="64" customWidth="1"/>
    <col min="7971" max="7971" width="3.7109375" style="64" customWidth="1"/>
    <col min="7972" max="7972" width="5.7109375" style="64" customWidth="1"/>
    <col min="7973" max="8192" width="4.7109375" style="64"/>
    <col min="8193" max="8195" width="5.28515625" style="64" customWidth="1"/>
    <col min="8196" max="8196" width="3.5703125" style="64" customWidth="1"/>
    <col min="8197" max="8197" width="2.7109375" style="64" customWidth="1"/>
    <col min="8198" max="8198" width="5.85546875" style="64" customWidth="1"/>
    <col min="8199" max="8199" width="4.7109375" style="64" customWidth="1"/>
    <col min="8200" max="8200" width="3" style="64" customWidth="1"/>
    <col min="8201" max="8201" width="3.7109375" style="64" customWidth="1"/>
    <col min="8202" max="8202" width="4.85546875" style="64" customWidth="1"/>
    <col min="8203" max="8203" width="5.7109375" style="64" customWidth="1"/>
    <col min="8204" max="8204" width="1.7109375" style="64" customWidth="1"/>
    <col min="8205" max="8205" width="3.42578125" style="64" customWidth="1"/>
    <col min="8206" max="8206" width="5.5703125" style="64" customWidth="1"/>
    <col min="8207" max="8207" width="5.7109375" style="64" customWidth="1"/>
    <col min="8208" max="8208" width="17.28515625" style="64" customWidth="1"/>
    <col min="8209" max="8209" width="7" style="64" customWidth="1"/>
    <col min="8210" max="8210" width="3" style="64" customWidth="1"/>
    <col min="8211" max="8211" width="9.28515625" style="64" customWidth="1"/>
    <col min="8212" max="8216" width="4.7109375" style="64" customWidth="1"/>
    <col min="8217" max="8217" width="5.7109375" style="64" customWidth="1"/>
    <col min="8218" max="8219" width="4.7109375" style="64" customWidth="1"/>
    <col min="8220" max="8220" width="5.7109375" style="64" customWidth="1"/>
    <col min="8221" max="8222" width="4.7109375" style="64" customWidth="1"/>
    <col min="8223" max="8223" width="5.7109375" style="64" customWidth="1"/>
    <col min="8224" max="8226" width="4.7109375" style="64" customWidth="1"/>
    <col min="8227" max="8227" width="3.7109375" style="64" customWidth="1"/>
    <col min="8228" max="8228" width="5.7109375" style="64" customWidth="1"/>
    <col min="8229" max="8448" width="4.7109375" style="64"/>
    <col min="8449" max="8451" width="5.28515625" style="64" customWidth="1"/>
    <col min="8452" max="8452" width="3.5703125" style="64" customWidth="1"/>
    <col min="8453" max="8453" width="2.7109375" style="64" customWidth="1"/>
    <col min="8454" max="8454" width="5.85546875" style="64" customWidth="1"/>
    <col min="8455" max="8455" width="4.7109375" style="64" customWidth="1"/>
    <col min="8456" max="8456" width="3" style="64" customWidth="1"/>
    <col min="8457" max="8457" width="3.7109375" style="64" customWidth="1"/>
    <col min="8458" max="8458" width="4.85546875" style="64" customWidth="1"/>
    <col min="8459" max="8459" width="5.7109375" style="64" customWidth="1"/>
    <col min="8460" max="8460" width="1.7109375" style="64" customWidth="1"/>
    <col min="8461" max="8461" width="3.42578125" style="64" customWidth="1"/>
    <col min="8462" max="8462" width="5.5703125" style="64" customWidth="1"/>
    <col min="8463" max="8463" width="5.7109375" style="64" customWidth="1"/>
    <col min="8464" max="8464" width="17.28515625" style="64" customWidth="1"/>
    <col min="8465" max="8465" width="7" style="64" customWidth="1"/>
    <col min="8466" max="8466" width="3" style="64" customWidth="1"/>
    <col min="8467" max="8467" width="9.28515625" style="64" customWidth="1"/>
    <col min="8468" max="8472" width="4.7109375" style="64" customWidth="1"/>
    <col min="8473" max="8473" width="5.7109375" style="64" customWidth="1"/>
    <col min="8474" max="8475" width="4.7109375" style="64" customWidth="1"/>
    <col min="8476" max="8476" width="5.7109375" style="64" customWidth="1"/>
    <col min="8477" max="8478" width="4.7109375" style="64" customWidth="1"/>
    <col min="8479" max="8479" width="5.7109375" style="64" customWidth="1"/>
    <col min="8480" max="8482" width="4.7109375" style="64" customWidth="1"/>
    <col min="8483" max="8483" width="3.7109375" style="64" customWidth="1"/>
    <col min="8484" max="8484" width="5.7109375" style="64" customWidth="1"/>
    <col min="8485" max="8704" width="4.7109375" style="64"/>
    <col min="8705" max="8707" width="5.28515625" style="64" customWidth="1"/>
    <col min="8708" max="8708" width="3.5703125" style="64" customWidth="1"/>
    <col min="8709" max="8709" width="2.7109375" style="64" customWidth="1"/>
    <col min="8710" max="8710" width="5.85546875" style="64" customWidth="1"/>
    <col min="8711" max="8711" width="4.7109375" style="64" customWidth="1"/>
    <col min="8712" max="8712" width="3" style="64" customWidth="1"/>
    <col min="8713" max="8713" width="3.7109375" style="64" customWidth="1"/>
    <col min="8714" max="8714" width="4.85546875" style="64" customWidth="1"/>
    <col min="8715" max="8715" width="5.7109375" style="64" customWidth="1"/>
    <col min="8716" max="8716" width="1.7109375" style="64" customWidth="1"/>
    <col min="8717" max="8717" width="3.42578125" style="64" customWidth="1"/>
    <col min="8718" max="8718" width="5.5703125" style="64" customWidth="1"/>
    <col min="8719" max="8719" width="5.7109375" style="64" customWidth="1"/>
    <col min="8720" max="8720" width="17.28515625" style="64" customWidth="1"/>
    <col min="8721" max="8721" width="7" style="64" customWidth="1"/>
    <col min="8722" max="8722" width="3" style="64" customWidth="1"/>
    <col min="8723" max="8723" width="9.28515625" style="64" customWidth="1"/>
    <col min="8724" max="8728" width="4.7109375" style="64" customWidth="1"/>
    <col min="8729" max="8729" width="5.7109375" style="64" customWidth="1"/>
    <col min="8730" max="8731" width="4.7109375" style="64" customWidth="1"/>
    <col min="8732" max="8732" width="5.7109375" style="64" customWidth="1"/>
    <col min="8733" max="8734" width="4.7109375" style="64" customWidth="1"/>
    <col min="8735" max="8735" width="5.7109375" style="64" customWidth="1"/>
    <col min="8736" max="8738" width="4.7109375" style="64" customWidth="1"/>
    <col min="8739" max="8739" width="3.7109375" style="64" customWidth="1"/>
    <col min="8740" max="8740" width="5.7109375" style="64" customWidth="1"/>
    <col min="8741" max="8960" width="4.7109375" style="64"/>
    <col min="8961" max="8963" width="5.28515625" style="64" customWidth="1"/>
    <col min="8964" max="8964" width="3.5703125" style="64" customWidth="1"/>
    <col min="8965" max="8965" width="2.7109375" style="64" customWidth="1"/>
    <col min="8966" max="8966" width="5.85546875" style="64" customWidth="1"/>
    <col min="8967" max="8967" width="4.7109375" style="64" customWidth="1"/>
    <col min="8968" max="8968" width="3" style="64" customWidth="1"/>
    <col min="8969" max="8969" width="3.7109375" style="64" customWidth="1"/>
    <col min="8970" max="8970" width="4.85546875" style="64" customWidth="1"/>
    <col min="8971" max="8971" width="5.7109375" style="64" customWidth="1"/>
    <col min="8972" max="8972" width="1.7109375" style="64" customWidth="1"/>
    <col min="8973" max="8973" width="3.42578125" style="64" customWidth="1"/>
    <col min="8974" max="8974" width="5.5703125" style="64" customWidth="1"/>
    <col min="8975" max="8975" width="5.7109375" style="64" customWidth="1"/>
    <col min="8976" max="8976" width="17.28515625" style="64" customWidth="1"/>
    <col min="8977" max="8977" width="7" style="64" customWidth="1"/>
    <col min="8978" max="8978" width="3" style="64" customWidth="1"/>
    <col min="8979" max="8979" width="9.28515625" style="64" customWidth="1"/>
    <col min="8980" max="8984" width="4.7109375" style="64" customWidth="1"/>
    <col min="8985" max="8985" width="5.7109375" style="64" customWidth="1"/>
    <col min="8986" max="8987" width="4.7109375" style="64" customWidth="1"/>
    <col min="8988" max="8988" width="5.7109375" style="64" customWidth="1"/>
    <col min="8989" max="8990" width="4.7109375" style="64" customWidth="1"/>
    <col min="8991" max="8991" width="5.7109375" style="64" customWidth="1"/>
    <col min="8992" max="8994" width="4.7109375" style="64" customWidth="1"/>
    <col min="8995" max="8995" width="3.7109375" style="64" customWidth="1"/>
    <col min="8996" max="8996" width="5.7109375" style="64" customWidth="1"/>
    <col min="8997" max="9216" width="4.7109375" style="64"/>
    <col min="9217" max="9219" width="5.28515625" style="64" customWidth="1"/>
    <col min="9220" max="9220" width="3.5703125" style="64" customWidth="1"/>
    <col min="9221" max="9221" width="2.7109375" style="64" customWidth="1"/>
    <col min="9222" max="9222" width="5.85546875" style="64" customWidth="1"/>
    <col min="9223" max="9223" width="4.7109375" style="64" customWidth="1"/>
    <col min="9224" max="9224" width="3" style="64" customWidth="1"/>
    <col min="9225" max="9225" width="3.7109375" style="64" customWidth="1"/>
    <col min="9226" max="9226" width="4.85546875" style="64" customWidth="1"/>
    <col min="9227" max="9227" width="5.7109375" style="64" customWidth="1"/>
    <col min="9228" max="9228" width="1.7109375" style="64" customWidth="1"/>
    <col min="9229" max="9229" width="3.42578125" style="64" customWidth="1"/>
    <col min="9230" max="9230" width="5.5703125" style="64" customWidth="1"/>
    <col min="9231" max="9231" width="5.7109375" style="64" customWidth="1"/>
    <col min="9232" max="9232" width="17.28515625" style="64" customWidth="1"/>
    <col min="9233" max="9233" width="7" style="64" customWidth="1"/>
    <col min="9234" max="9234" width="3" style="64" customWidth="1"/>
    <col min="9235" max="9235" width="9.28515625" style="64" customWidth="1"/>
    <col min="9236" max="9240" width="4.7109375" style="64" customWidth="1"/>
    <col min="9241" max="9241" width="5.7109375" style="64" customWidth="1"/>
    <col min="9242" max="9243" width="4.7109375" style="64" customWidth="1"/>
    <col min="9244" max="9244" width="5.7109375" style="64" customWidth="1"/>
    <col min="9245" max="9246" width="4.7109375" style="64" customWidth="1"/>
    <col min="9247" max="9247" width="5.7109375" style="64" customWidth="1"/>
    <col min="9248" max="9250" width="4.7109375" style="64" customWidth="1"/>
    <col min="9251" max="9251" width="3.7109375" style="64" customWidth="1"/>
    <col min="9252" max="9252" width="5.7109375" style="64" customWidth="1"/>
    <col min="9253" max="9472" width="4.7109375" style="64"/>
    <col min="9473" max="9475" width="5.28515625" style="64" customWidth="1"/>
    <col min="9476" max="9476" width="3.5703125" style="64" customWidth="1"/>
    <col min="9477" max="9477" width="2.7109375" style="64" customWidth="1"/>
    <col min="9478" max="9478" width="5.85546875" style="64" customWidth="1"/>
    <col min="9479" max="9479" width="4.7109375" style="64" customWidth="1"/>
    <col min="9480" max="9480" width="3" style="64" customWidth="1"/>
    <col min="9481" max="9481" width="3.7109375" style="64" customWidth="1"/>
    <col min="9482" max="9482" width="4.85546875" style="64" customWidth="1"/>
    <col min="9483" max="9483" width="5.7109375" style="64" customWidth="1"/>
    <col min="9484" max="9484" width="1.7109375" style="64" customWidth="1"/>
    <col min="9485" max="9485" width="3.42578125" style="64" customWidth="1"/>
    <col min="9486" max="9486" width="5.5703125" style="64" customWidth="1"/>
    <col min="9487" max="9487" width="5.7109375" style="64" customWidth="1"/>
    <col min="9488" max="9488" width="17.28515625" style="64" customWidth="1"/>
    <col min="9489" max="9489" width="7" style="64" customWidth="1"/>
    <col min="9490" max="9490" width="3" style="64" customWidth="1"/>
    <col min="9491" max="9491" width="9.28515625" style="64" customWidth="1"/>
    <col min="9492" max="9496" width="4.7109375" style="64" customWidth="1"/>
    <col min="9497" max="9497" width="5.7109375" style="64" customWidth="1"/>
    <col min="9498" max="9499" width="4.7109375" style="64" customWidth="1"/>
    <col min="9500" max="9500" width="5.7109375" style="64" customWidth="1"/>
    <col min="9501" max="9502" width="4.7109375" style="64" customWidth="1"/>
    <col min="9503" max="9503" width="5.7109375" style="64" customWidth="1"/>
    <col min="9504" max="9506" width="4.7109375" style="64" customWidth="1"/>
    <col min="9507" max="9507" width="3.7109375" style="64" customWidth="1"/>
    <col min="9508" max="9508" width="5.7109375" style="64" customWidth="1"/>
    <col min="9509" max="9728" width="4.7109375" style="64"/>
    <col min="9729" max="9731" width="5.28515625" style="64" customWidth="1"/>
    <col min="9732" max="9732" width="3.5703125" style="64" customWidth="1"/>
    <col min="9733" max="9733" width="2.7109375" style="64" customWidth="1"/>
    <col min="9734" max="9734" width="5.85546875" style="64" customWidth="1"/>
    <col min="9735" max="9735" width="4.7109375" style="64" customWidth="1"/>
    <col min="9736" max="9736" width="3" style="64" customWidth="1"/>
    <col min="9737" max="9737" width="3.7109375" style="64" customWidth="1"/>
    <col min="9738" max="9738" width="4.85546875" style="64" customWidth="1"/>
    <col min="9739" max="9739" width="5.7109375" style="64" customWidth="1"/>
    <col min="9740" max="9740" width="1.7109375" style="64" customWidth="1"/>
    <col min="9741" max="9741" width="3.42578125" style="64" customWidth="1"/>
    <col min="9742" max="9742" width="5.5703125" style="64" customWidth="1"/>
    <col min="9743" max="9743" width="5.7109375" style="64" customWidth="1"/>
    <col min="9744" max="9744" width="17.28515625" style="64" customWidth="1"/>
    <col min="9745" max="9745" width="7" style="64" customWidth="1"/>
    <col min="9746" max="9746" width="3" style="64" customWidth="1"/>
    <col min="9747" max="9747" width="9.28515625" style="64" customWidth="1"/>
    <col min="9748" max="9752" width="4.7109375" style="64" customWidth="1"/>
    <col min="9753" max="9753" width="5.7109375" style="64" customWidth="1"/>
    <col min="9754" max="9755" width="4.7109375" style="64" customWidth="1"/>
    <col min="9756" max="9756" width="5.7109375" style="64" customWidth="1"/>
    <col min="9757" max="9758" width="4.7109375" style="64" customWidth="1"/>
    <col min="9759" max="9759" width="5.7109375" style="64" customWidth="1"/>
    <col min="9760" max="9762" width="4.7109375" style="64" customWidth="1"/>
    <col min="9763" max="9763" width="3.7109375" style="64" customWidth="1"/>
    <col min="9764" max="9764" width="5.7109375" style="64" customWidth="1"/>
    <col min="9765" max="9984" width="4.7109375" style="64"/>
    <col min="9985" max="9987" width="5.28515625" style="64" customWidth="1"/>
    <col min="9988" max="9988" width="3.5703125" style="64" customWidth="1"/>
    <col min="9989" max="9989" width="2.7109375" style="64" customWidth="1"/>
    <col min="9990" max="9990" width="5.85546875" style="64" customWidth="1"/>
    <col min="9991" max="9991" width="4.7109375" style="64" customWidth="1"/>
    <col min="9992" max="9992" width="3" style="64" customWidth="1"/>
    <col min="9993" max="9993" width="3.7109375" style="64" customWidth="1"/>
    <col min="9994" max="9994" width="4.85546875" style="64" customWidth="1"/>
    <col min="9995" max="9995" width="5.7109375" style="64" customWidth="1"/>
    <col min="9996" max="9996" width="1.7109375" style="64" customWidth="1"/>
    <col min="9997" max="9997" width="3.42578125" style="64" customWidth="1"/>
    <col min="9998" max="9998" width="5.5703125" style="64" customWidth="1"/>
    <col min="9999" max="9999" width="5.7109375" style="64" customWidth="1"/>
    <col min="10000" max="10000" width="17.28515625" style="64" customWidth="1"/>
    <col min="10001" max="10001" width="7" style="64" customWidth="1"/>
    <col min="10002" max="10002" width="3" style="64" customWidth="1"/>
    <col min="10003" max="10003" width="9.28515625" style="64" customWidth="1"/>
    <col min="10004" max="10008" width="4.7109375" style="64" customWidth="1"/>
    <col min="10009" max="10009" width="5.7109375" style="64" customWidth="1"/>
    <col min="10010" max="10011" width="4.7109375" style="64" customWidth="1"/>
    <col min="10012" max="10012" width="5.7109375" style="64" customWidth="1"/>
    <col min="10013" max="10014" width="4.7109375" style="64" customWidth="1"/>
    <col min="10015" max="10015" width="5.7109375" style="64" customWidth="1"/>
    <col min="10016" max="10018" width="4.7109375" style="64" customWidth="1"/>
    <col min="10019" max="10019" width="3.7109375" style="64" customWidth="1"/>
    <col min="10020" max="10020" width="5.7109375" style="64" customWidth="1"/>
    <col min="10021" max="10240" width="4.7109375" style="64"/>
    <col min="10241" max="10243" width="5.28515625" style="64" customWidth="1"/>
    <col min="10244" max="10244" width="3.5703125" style="64" customWidth="1"/>
    <col min="10245" max="10245" width="2.7109375" style="64" customWidth="1"/>
    <col min="10246" max="10246" width="5.85546875" style="64" customWidth="1"/>
    <col min="10247" max="10247" width="4.7109375" style="64" customWidth="1"/>
    <col min="10248" max="10248" width="3" style="64" customWidth="1"/>
    <col min="10249" max="10249" width="3.7109375" style="64" customWidth="1"/>
    <col min="10250" max="10250" width="4.85546875" style="64" customWidth="1"/>
    <col min="10251" max="10251" width="5.7109375" style="64" customWidth="1"/>
    <col min="10252" max="10252" width="1.7109375" style="64" customWidth="1"/>
    <col min="10253" max="10253" width="3.42578125" style="64" customWidth="1"/>
    <col min="10254" max="10254" width="5.5703125" style="64" customWidth="1"/>
    <col min="10255" max="10255" width="5.7109375" style="64" customWidth="1"/>
    <col min="10256" max="10256" width="17.28515625" style="64" customWidth="1"/>
    <col min="10257" max="10257" width="7" style="64" customWidth="1"/>
    <col min="10258" max="10258" width="3" style="64" customWidth="1"/>
    <col min="10259" max="10259" width="9.28515625" style="64" customWidth="1"/>
    <col min="10260" max="10264" width="4.7109375" style="64" customWidth="1"/>
    <col min="10265" max="10265" width="5.7109375" style="64" customWidth="1"/>
    <col min="10266" max="10267" width="4.7109375" style="64" customWidth="1"/>
    <col min="10268" max="10268" width="5.7109375" style="64" customWidth="1"/>
    <col min="10269" max="10270" width="4.7109375" style="64" customWidth="1"/>
    <col min="10271" max="10271" width="5.7109375" style="64" customWidth="1"/>
    <col min="10272" max="10274" width="4.7109375" style="64" customWidth="1"/>
    <col min="10275" max="10275" width="3.7109375" style="64" customWidth="1"/>
    <col min="10276" max="10276" width="5.7109375" style="64" customWidth="1"/>
    <col min="10277" max="10496" width="4.7109375" style="64"/>
    <col min="10497" max="10499" width="5.28515625" style="64" customWidth="1"/>
    <col min="10500" max="10500" width="3.5703125" style="64" customWidth="1"/>
    <col min="10501" max="10501" width="2.7109375" style="64" customWidth="1"/>
    <col min="10502" max="10502" width="5.85546875" style="64" customWidth="1"/>
    <col min="10503" max="10503" width="4.7109375" style="64" customWidth="1"/>
    <col min="10504" max="10504" width="3" style="64" customWidth="1"/>
    <col min="10505" max="10505" width="3.7109375" style="64" customWidth="1"/>
    <col min="10506" max="10506" width="4.85546875" style="64" customWidth="1"/>
    <col min="10507" max="10507" width="5.7109375" style="64" customWidth="1"/>
    <col min="10508" max="10508" width="1.7109375" style="64" customWidth="1"/>
    <col min="10509" max="10509" width="3.42578125" style="64" customWidth="1"/>
    <col min="10510" max="10510" width="5.5703125" style="64" customWidth="1"/>
    <col min="10511" max="10511" width="5.7109375" style="64" customWidth="1"/>
    <col min="10512" max="10512" width="17.28515625" style="64" customWidth="1"/>
    <col min="10513" max="10513" width="7" style="64" customWidth="1"/>
    <col min="10514" max="10514" width="3" style="64" customWidth="1"/>
    <col min="10515" max="10515" width="9.28515625" style="64" customWidth="1"/>
    <col min="10516" max="10520" width="4.7109375" style="64" customWidth="1"/>
    <col min="10521" max="10521" width="5.7109375" style="64" customWidth="1"/>
    <col min="10522" max="10523" width="4.7109375" style="64" customWidth="1"/>
    <col min="10524" max="10524" width="5.7109375" style="64" customWidth="1"/>
    <col min="10525" max="10526" width="4.7109375" style="64" customWidth="1"/>
    <col min="10527" max="10527" width="5.7109375" style="64" customWidth="1"/>
    <col min="10528" max="10530" width="4.7109375" style="64" customWidth="1"/>
    <col min="10531" max="10531" width="3.7109375" style="64" customWidth="1"/>
    <col min="10532" max="10532" width="5.7109375" style="64" customWidth="1"/>
    <col min="10533" max="10752" width="4.7109375" style="64"/>
    <col min="10753" max="10755" width="5.28515625" style="64" customWidth="1"/>
    <col min="10756" max="10756" width="3.5703125" style="64" customWidth="1"/>
    <col min="10757" max="10757" width="2.7109375" style="64" customWidth="1"/>
    <col min="10758" max="10758" width="5.85546875" style="64" customWidth="1"/>
    <col min="10759" max="10759" width="4.7109375" style="64" customWidth="1"/>
    <col min="10760" max="10760" width="3" style="64" customWidth="1"/>
    <col min="10761" max="10761" width="3.7109375" style="64" customWidth="1"/>
    <col min="10762" max="10762" width="4.85546875" style="64" customWidth="1"/>
    <col min="10763" max="10763" width="5.7109375" style="64" customWidth="1"/>
    <col min="10764" max="10764" width="1.7109375" style="64" customWidth="1"/>
    <col min="10765" max="10765" width="3.42578125" style="64" customWidth="1"/>
    <col min="10766" max="10766" width="5.5703125" style="64" customWidth="1"/>
    <col min="10767" max="10767" width="5.7109375" style="64" customWidth="1"/>
    <col min="10768" max="10768" width="17.28515625" style="64" customWidth="1"/>
    <col min="10769" max="10769" width="7" style="64" customWidth="1"/>
    <col min="10770" max="10770" width="3" style="64" customWidth="1"/>
    <col min="10771" max="10771" width="9.28515625" style="64" customWidth="1"/>
    <col min="10772" max="10776" width="4.7109375" style="64" customWidth="1"/>
    <col min="10777" max="10777" width="5.7109375" style="64" customWidth="1"/>
    <col min="10778" max="10779" width="4.7109375" style="64" customWidth="1"/>
    <col min="10780" max="10780" width="5.7109375" style="64" customWidth="1"/>
    <col min="10781" max="10782" width="4.7109375" style="64" customWidth="1"/>
    <col min="10783" max="10783" width="5.7109375" style="64" customWidth="1"/>
    <col min="10784" max="10786" width="4.7109375" style="64" customWidth="1"/>
    <col min="10787" max="10787" width="3.7109375" style="64" customWidth="1"/>
    <col min="10788" max="10788" width="5.7109375" style="64" customWidth="1"/>
    <col min="10789" max="11008" width="4.7109375" style="64"/>
    <col min="11009" max="11011" width="5.28515625" style="64" customWidth="1"/>
    <col min="11012" max="11012" width="3.5703125" style="64" customWidth="1"/>
    <col min="11013" max="11013" width="2.7109375" style="64" customWidth="1"/>
    <col min="11014" max="11014" width="5.85546875" style="64" customWidth="1"/>
    <col min="11015" max="11015" width="4.7109375" style="64" customWidth="1"/>
    <col min="11016" max="11016" width="3" style="64" customWidth="1"/>
    <col min="11017" max="11017" width="3.7109375" style="64" customWidth="1"/>
    <col min="11018" max="11018" width="4.85546875" style="64" customWidth="1"/>
    <col min="11019" max="11019" width="5.7109375" style="64" customWidth="1"/>
    <col min="11020" max="11020" width="1.7109375" style="64" customWidth="1"/>
    <col min="11021" max="11021" width="3.42578125" style="64" customWidth="1"/>
    <col min="11022" max="11022" width="5.5703125" style="64" customWidth="1"/>
    <col min="11023" max="11023" width="5.7109375" style="64" customWidth="1"/>
    <col min="11024" max="11024" width="17.28515625" style="64" customWidth="1"/>
    <col min="11025" max="11025" width="7" style="64" customWidth="1"/>
    <col min="11026" max="11026" width="3" style="64" customWidth="1"/>
    <col min="11027" max="11027" width="9.28515625" style="64" customWidth="1"/>
    <col min="11028" max="11032" width="4.7109375" style="64" customWidth="1"/>
    <col min="11033" max="11033" width="5.7109375" style="64" customWidth="1"/>
    <col min="11034" max="11035" width="4.7109375" style="64" customWidth="1"/>
    <col min="11036" max="11036" width="5.7109375" style="64" customWidth="1"/>
    <col min="11037" max="11038" width="4.7109375" style="64" customWidth="1"/>
    <col min="11039" max="11039" width="5.7109375" style="64" customWidth="1"/>
    <col min="11040" max="11042" width="4.7109375" style="64" customWidth="1"/>
    <col min="11043" max="11043" width="3.7109375" style="64" customWidth="1"/>
    <col min="11044" max="11044" width="5.7109375" style="64" customWidth="1"/>
    <col min="11045" max="11264" width="4.7109375" style="64"/>
    <col min="11265" max="11267" width="5.28515625" style="64" customWidth="1"/>
    <col min="11268" max="11268" width="3.5703125" style="64" customWidth="1"/>
    <col min="11269" max="11269" width="2.7109375" style="64" customWidth="1"/>
    <col min="11270" max="11270" width="5.85546875" style="64" customWidth="1"/>
    <col min="11271" max="11271" width="4.7109375" style="64" customWidth="1"/>
    <col min="11272" max="11272" width="3" style="64" customWidth="1"/>
    <col min="11273" max="11273" width="3.7109375" style="64" customWidth="1"/>
    <col min="11274" max="11274" width="4.85546875" style="64" customWidth="1"/>
    <col min="11275" max="11275" width="5.7109375" style="64" customWidth="1"/>
    <col min="11276" max="11276" width="1.7109375" style="64" customWidth="1"/>
    <col min="11277" max="11277" width="3.42578125" style="64" customWidth="1"/>
    <col min="11278" max="11278" width="5.5703125" style="64" customWidth="1"/>
    <col min="11279" max="11279" width="5.7109375" style="64" customWidth="1"/>
    <col min="11280" max="11280" width="17.28515625" style="64" customWidth="1"/>
    <col min="11281" max="11281" width="7" style="64" customWidth="1"/>
    <col min="11282" max="11282" width="3" style="64" customWidth="1"/>
    <col min="11283" max="11283" width="9.28515625" style="64" customWidth="1"/>
    <col min="11284" max="11288" width="4.7109375" style="64" customWidth="1"/>
    <col min="11289" max="11289" width="5.7109375" style="64" customWidth="1"/>
    <col min="11290" max="11291" width="4.7109375" style="64" customWidth="1"/>
    <col min="11292" max="11292" width="5.7109375" style="64" customWidth="1"/>
    <col min="11293" max="11294" width="4.7109375" style="64" customWidth="1"/>
    <col min="11295" max="11295" width="5.7109375" style="64" customWidth="1"/>
    <col min="11296" max="11298" width="4.7109375" style="64" customWidth="1"/>
    <col min="11299" max="11299" width="3.7109375" style="64" customWidth="1"/>
    <col min="11300" max="11300" width="5.7109375" style="64" customWidth="1"/>
    <col min="11301" max="11520" width="4.7109375" style="64"/>
    <col min="11521" max="11523" width="5.28515625" style="64" customWidth="1"/>
    <col min="11524" max="11524" width="3.5703125" style="64" customWidth="1"/>
    <col min="11525" max="11525" width="2.7109375" style="64" customWidth="1"/>
    <col min="11526" max="11526" width="5.85546875" style="64" customWidth="1"/>
    <col min="11527" max="11527" width="4.7109375" style="64" customWidth="1"/>
    <col min="11528" max="11528" width="3" style="64" customWidth="1"/>
    <col min="11529" max="11529" width="3.7109375" style="64" customWidth="1"/>
    <col min="11530" max="11530" width="4.85546875" style="64" customWidth="1"/>
    <col min="11531" max="11531" width="5.7109375" style="64" customWidth="1"/>
    <col min="11532" max="11532" width="1.7109375" style="64" customWidth="1"/>
    <col min="11533" max="11533" width="3.42578125" style="64" customWidth="1"/>
    <col min="11534" max="11534" width="5.5703125" style="64" customWidth="1"/>
    <col min="11535" max="11535" width="5.7109375" style="64" customWidth="1"/>
    <col min="11536" max="11536" width="17.28515625" style="64" customWidth="1"/>
    <col min="11537" max="11537" width="7" style="64" customWidth="1"/>
    <col min="11538" max="11538" width="3" style="64" customWidth="1"/>
    <col min="11539" max="11539" width="9.28515625" style="64" customWidth="1"/>
    <col min="11540" max="11544" width="4.7109375" style="64" customWidth="1"/>
    <col min="11545" max="11545" width="5.7109375" style="64" customWidth="1"/>
    <col min="11546" max="11547" width="4.7109375" style="64" customWidth="1"/>
    <col min="11548" max="11548" width="5.7109375" style="64" customWidth="1"/>
    <col min="11549" max="11550" width="4.7109375" style="64" customWidth="1"/>
    <col min="11551" max="11551" width="5.7109375" style="64" customWidth="1"/>
    <col min="11552" max="11554" width="4.7109375" style="64" customWidth="1"/>
    <col min="11555" max="11555" width="3.7109375" style="64" customWidth="1"/>
    <col min="11556" max="11556" width="5.7109375" style="64" customWidth="1"/>
    <col min="11557" max="11776" width="4.7109375" style="64"/>
    <col min="11777" max="11779" width="5.28515625" style="64" customWidth="1"/>
    <col min="11780" max="11780" width="3.5703125" style="64" customWidth="1"/>
    <col min="11781" max="11781" width="2.7109375" style="64" customWidth="1"/>
    <col min="11782" max="11782" width="5.85546875" style="64" customWidth="1"/>
    <col min="11783" max="11783" width="4.7109375" style="64" customWidth="1"/>
    <col min="11784" max="11784" width="3" style="64" customWidth="1"/>
    <col min="11785" max="11785" width="3.7109375" style="64" customWidth="1"/>
    <col min="11786" max="11786" width="4.85546875" style="64" customWidth="1"/>
    <col min="11787" max="11787" width="5.7109375" style="64" customWidth="1"/>
    <col min="11788" max="11788" width="1.7109375" style="64" customWidth="1"/>
    <col min="11789" max="11789" width="3.42578125" style="64" customWidth="1"/>
    <col min="11790" max="11790" width="5.5703125" style="64" customWidth="1"/>
    <col min="11791" max="11791" width="5.7109375" style="64" customWidth="1"/>
    <col min="11792" max="11792" width="17.28515625" style="64" customWidth="1"/>
    <col min="11793" max="11793" width="7" style="64" customWidth="1"/>
    <col min="11794" max="11794" width="3" style="64" customWidth="1"/>
    <col min="11795" max="11795" width="9.28515625" style="64" customWidth="1"/>
    <col min="11796" max="11800" width="4.7109375" style="64" customWidth="1"/>
    <col min="11801" max="11801" width="5.7109375" style="64" customWidth="1"/>
    <col min="11802" max="11803" width="4.7109375" style="64" customWidth="1"/>
    <col min="11804" max="11804" width="5.7109375" style="64" customWidth="1"/>
    <col min="11805" max="11806" width="4.7109375" style="64" customWidth="1"/>
    <col min="11807" max="11807" width="5.7109375" style="64" customWidth="1"/>
    <col min="11808" max="11810" width="4.7109375" style="64" customWidth="1"/>
    <col min="11811" max="11811" width="3.7109375" style="64" customWidth="1"/>
    <col min="11812" max="11812" width="5.7109375" style="64" customWidth="1"/>
    <col min="11813" max="12032" width="4.7109375" style="64"/>
    <col min="12033" max="12035" width="5.28515625" style="64" customWidth="1"/>
    <col min="12036" max="12036" width="3.5703125" style="64" customWidth="1"/>
    <col min="12037" max="12037" width="2.7109375" style="64" customWidth="1"/>
    <col min="12038" max="12038" width="5.85546875" style="64" customWidth="1"/>
    <col min="12039" max="12039" width="4.7109375" style="64" customWidth="1"/>
    <col min="12040" max="12040" width="3" style="64" customWidth="1"/>
    <col min="12041" max="12041" width="3.7109375" style="64" customWidth="1"/>
    <col min="12042" max="12042" width="4.85546875" style="64" customWidth="1"/>
    <col min="12043" max="12043" width="5.7109375" style="64" customWidth="1"/>
    <col min="12044" max="12044" width="1.7109375" style="64" customWidth="1"/>
    <col min="12045" max="12045" width="3.42578125" style="64" customWidth="1"/>
    <col min="12046" max="12046" width="5.5703125" style="64" customWidth="1"/>
    <col min="12047" max="12047" width="5.7109375" style="64" customWidth="1"/>
    <col min="12048" max="12048" width="17.28515625" style="64" customWidth="1"/>
    <col min="12049" max="12049" width="7" style="64" customWidth="1"/>
    <col min="12050" max="12050" width="3" style="64" customWidth="1"/>
    <col min="12051" max="12051" width="9.28515625" style="64" customWidth="1"/>
    <col min="12052" max="12056" width="4.7109375" style="64" customWidth="1"/>
    <col min="12057" max="12057" width="5.7109375" style="64" customWidth="1"/>
    <col min="12058" max="12059" width="4.7109375" style="64" customWidth="1"/>
    <col min="12060" max="12060" width="5.7109375" style="64" customWidth="1"/>
    <col min="12061" max="12062" width="4.7109375" style="64" customWidth="1"/>
    <col min="12063" max="12063" width="5.7109375" style="64" customWidth="1"/>
    <col min="12064" max="12066" width="4.7109375" style="64" customWidth="1"/>
    <col min="12067" max="12067" width="3.7109375" style="64" customWidth="1"/>
    <col min="12068" max="12068" width="5.7109375" style="64" customWidth="1"/>
    <col min="12069" max="12288" width="4.7109375" style="64"/>
    <col min="12289" max="12291" width="5.28515625" style="64" customWidth="1"/>
    <col min="12292" max="12292" width="3.5703125" style="64" customWidth="1"/>
    <col min="12293" max="12293" width="2.7109375" style="64" customWidth="1"/>
    <col min="12294" max="12294" width="5.85546875" style="64" customWidth="1"/>
    <col min="12295" max="12295" width="4.7109375" style="64" customWidth="1"/>
    <col min="12296" max="12296" width="3" style="64" customWidth="1"/>
    <col min="12297" max="12297" width="3.7109375" style="64" customWidth="1"/>
    <col min="12298" max="12298" width="4.85546875" style="64" customWidth="1"/>
    <col min="12299" max="12299" width="5.7109375" style="64" customWidth="1"/>
    <col min="12300" max="12300" width="1.7109375" style="64" customWidth="1"/>
    <col min="12301" max="12301" width="3.42578125" style="64" customWidth="1"/>
    <col min="12302" max="12302" width="5.5703125" style="64" customWidth="1"/>
    <col min="12303" max="12303" width="5.7109375" style="64" customWidth="1"/>
    <col min="12304" max="12304" width="17.28515625" style="64" customWidth="1"/>
    <col min="12305" max="12305" width="7" style="64" customWidth="1"/>
    <col min="12306" max="12306" width="3" style="64" customWidth="1"/>
    <col min="12307" max="12307" width="9.28515625" style="64" customWidth="1"/>
    <col min="12308" max="12312" width="4.7109375" style="64" customWidth="1"/>
    <col min="12313" max="12313" width="5.7109375" style="64" customWidth="1"/>
    <col min="12314" max="12315" width="4.7109375" style="64" customWidth="1"/>
    <col min="12316" max="12316" width="5.7109375" style="64" customWidth="1"/>
    <col min="12317" max="12318" width="4.7109375" style="64" customWidth="1"/>
    <col min="12319" max="12319" width="5.7109375" style="64" customWidth="1"/>
    <col min="12320" max="12322" width="4.7109375" style="64" customWidth="1"/>
    <col min="12323" max="12323" width="3.7109375" style="64" customWidth="1"/>
    <col min="12324" max="12324" width="5.7109375" style="64" customWidth="1"/>
    <col min="12325" max="12544" width="4.7109375" style="64"/>
    <col min="12545" max="12547" width="5.28515625" style="64" customWidth="1"/>
    <col min="12548" max="12548" width="3.5703125" style="64" customWidth="1"/>
    <col min="12549" max="12549" width="2.7109375" style="64" customWidth="1"/>
    <col min="12550" max="12550" width="5.85546875" style="64" customWidth="1"/>
    <col min="12551" max="12551" width="4.7109375" style="64" customWidth="1"/>
    <col min="12552" max="12552" width="3" style="64" customWidth="1"/>
    <col min="12553" max="12553" width="3.7109375" style="64" customWidth="1"/>
    <col min="12554" max="12554" width="4.85546875" style="64" customWidth="1"/>
    <col min="12555" max="12555" width="5.7109375" style="64" customWidth="1"/>
    <col min="12556" max="12556" width="1.7109375" style="64" customWidth="1"/>
    <col min="12557" max="12557" width="3.42578125" style="64" customWidth="1"/>
    <col min="12558" max="12558" width="5.5703125" style="64" customWidth="1"/>
    <col min="12559" max="12559" width="5.7109375" style="64" customWidth="1"/>
    <col min="12560" max="12560" width="17.28515625" style="64" customWidth="1"/>
    <col min="12561" max="12561" width="7" style="64" customWidth="1"/>
    <col min="12562" max="12562" width="3" style="64" customWidth="1"/>
    <col min="12563" max="12563" width="9.28515625" style="64" customWidth="1"/>
    <col min="12564" max="12568" width="4.7109375" style="64" customWidth="1"/>
    <col min="12569" max="12569" width="5.7109375" style="64" customWidth="1"/>
    <col min="12570" max="12571" width="4.7109375" style="64" customWidth="1"/>
    <col min="12572" max="12572" width="5.7109375" style="64" customWidth="1"/>
    <col min="12573" max="12574" width="4.7109375" style="64" customWidth="1"/>
    <col min="12575" max="12575" width="5.7109375" style="64" customWidth="1"/>
    <col min="12576" max="12578" width="4.7109375" style="64" customWidth="1"/>
    <col min="12579" max="12579" width="3.7109375" style="64" customWidth="1"/>
    <col min="12580" max="12580" width="5.7109375" style="64" customWidth="1"/>
    <col min="12581" max="12800" width="4.7109375" style="64"/>
    <col min="12801" max="12803" width="5.28515625" style="64" customWidth="1"/>
    <col min="12804" max="12804" width="3.5703125" style="64" customWidth="1"/>
    <col min="12805" max="12805" width="2.7109375" style="64" customWidth="1"/>
    <col min="12806" max="12806" width="5.85546875" style="64" customWidth="1"/>
    <col min="12807" max="12807" width="4.7109375" style="64" customWidth="1"/>
    <col min="12808" max="12808" width="3" style="64" customWidth="1"/>
    <col min="12809" max="12809" width="3.7109375" style="64" customWidth="1"/>
    <col min="12810" max="12810" width="4.85546875" style="64" customWidth="1"/>
    <col min="12811" max="12811" width="5.7109375" style="64" customWidth="1"/>
    <col min="12812" max="12812" width="1.7109375" style="64" customWidth="1"/>
    <col min="12813" max="12813" width="3.42578125" style="64" customWidth="1"/>
    <col min="12814" max="12814" width="5.5703125" style="64" customWidth="1"/>
    <col min="12815" max="12815" width="5.7109375" style="64" customWidth="1"/>
    <col min="12816" max="12816" width="17.28515625" style="64" customWidth="1"/>
    <col min="12817" max="12817" width="7" style="64" customWidth="1"/>
    <col min="12818" max="12818" width="3" style="64" customWidth="1"/>
    <col min="12819" max="12819" width="9.28515625" style="64" customWidth="1"/>
    <col min="12820" max="12824" width="4.7109375" style="64" customWidth="1"/>
    <col min="12825" max="12825" width="5.7109375" style="64" customWidth="1"/>
    <col min="12826" max="12827" width="4.7109375" style="64" customWidth="1"/>
    <col min="12828" max="12828" width="5.7109375" style="64" customWidth="1"/>
    <col min="12829" max="12830" width="4.7109375" style="64" customWidth="1"/>
    <col min="12831" max="12831" width="5.7109375" style="64" customWidth="1"/>
    <col min="12832" max="12834" width="4.7109375" style="64" customWidth="1"/>
    <col min="12835" max="12835" width="3.7109375" style="64" customWidth="1"/>
    <col min="12836" max="12836" width="5.7109375" style="64" customWidth="1"/>
    <col min="12837" max="13056" width="4.7109375" style="64"/>
    <col min="13057" max="13059" width="5.28515625" style="64" customWidth="1"/>
    <col min="13060" max="13060" width="3.5703125" style="64" customWidth="1"/>
    <col min="13061" max="13061" width="2.7109375" style="64" customWidth="1"/>
    <col min="13062" max="13062" width="5.85546875" style="64" customWidth="1"/>
    <col min="13063" max="13063" width="4.7109375" style="64" customWidth="1"/>
    <col min="13064" max="13064" width="3" style="64" customWidth="1"/>
    <col min="13065" max="13065" width="3.7109375" style="64" customWidth="1"/>
    <col min="13066" max="13066" width="4.85546875" style="64" customWidth="1"/>
    <col min="13067" max="13067" width="5.7109375" style="64" customWidth="1"/>
    <col min="13068" max="13068" width="1.7109375" style="64" customWidth="1"/>
    <col min="13069" max="13069" width="3.42578125" style="64" customWidth="1"/>
    <col min="13070" max="13070" width="5.5703125" style="64" customWidth="1"/>
    <col min="13071" max="13071" width="5.7109375" style="64" customWidth="1"/>
    <col min="13072" max="13072" width="17.28515625" style="64" customWidth="1"/>
    <col min="13073" max="13073" width="7" style="64" customWidth="1"/>
    <col min="13074" max="13074" width="3" style="64" customWidth="1"/>
    <col min="13075" max="13075" width="9.28515625" style="64" customWidth="1"/>
    <col min="13076" max="13080" width="4.7109375" style="64" customWidth="1"/>
    <col min="13081" max="13081" width="5.7109375" style="64" customWidth="1"/>
    <col min="13082" max="13083" width="4.7109375" style="64" customWidth="1"/>
    <col min="13084" max="13084" width="5.7109375" style="64" customWidth="1"/>
    <col min="13085" max="13086" width="4.7109375" style="64" customWidth="1"/>
    <col min="13087" max="13087" width="5.7109375" style="64" customWidth="1"/>
    <col min="13088" max="13090" width="4.7109375" style="64" customWidth="1"/>
    <col min="13091" max="13091" width="3.7109375" style="64" customWidth="1"/>
    <col min="13092" max="13092" width="5.7109375" style="64" customWidth="1"/>
    <col min="13093" max="13312" width="4.7109375" style="64"/>
    <col min="13313" max="13315" width="5.28515625" style="64" customWidth="1"/>
    <col min="13316" max="13316" width="3.5703125" style="64" customWidth="1"/>
    <col min="13317" max="13317" width="2.7109375" style="64" customWidth="1"/>
    <col min="13318" max="13318" width="5.85546875" style="64" customWidth="1"/>
    <col min="13319" max="13319" width="4.7109375" style="64" customWidth="1"/>
    <col min="13320" max="13320" width="3" style="64" customWidth="1"/>
    <col min="13321" max="13321" width="3.7109375" style="64" customWidth="1"/>
    <col min="13322" max="13322" width="4.85546875" style="64" customWidth="1"/>
    <col min="13323" max="13323" width="5.7109375" style="64" customWidth="1"/>
    <col min="13324" max="13324" width="1.7109375" style="64" customWidth="1"/>
    <col min="13325" max="13325" width="3.42578125" style="64" customWidth="1"/>
    <col min="13326" max="13326" width="5.5703125" style="64" customWidth="1"/>
    <col min="13327" max="13327" width="5.7109375" style="64" customWidth="1"/>
    <col min="13328" max="13328" width="17.28515625" style="64" customWidth="1"/>
    <col min="13329" max="13329" width="7" style="64" customWidth="1"/>
    <col min="13330" max="13330" width="3" style="64" customWidth="1"/>
    <col min="13331" max="13331" width="9.28515625" style="64" customWidth="1"/>
    <col min="13332" max="13336" width="4.7109375" style="64" customWidth="1"/>
    <col min="13337" max="13337" width="5.7109375" style="64" customWidth="1"/>
    <col min="13338" max="13339" width="4.7109375" style="64" customWidth="1"/>
    <col min="13340" max="13340" width="5.7109375" style="64" customWidth="1"/>
    <col min="13341" max="13342" width="4.7109375" style="64" customWidth="1"/>
    <col min="13343" max="13343" width="5.7109375" style="64" customWidth="1"/>
    <col min="13344" max="13346" width="4.7109375" style="64" customWidth="1"/>
    <col min="13347" max="13347" width="3.7109375" style="64" customWidth="1"/>
    <col min="13348" max="13348" width="5.7109375" style="64" customWidth="1"/>
    <col min="13349" max="13568" width="4.7109375" style="64"/>
    <col min="13569" max="13571" width="5.28515625" style="64" customWidth="1"/>
    <col min="13572" max="13572" width="3.5703125" style="64" customWidth="1"/>
    <col min="13573" max="13573" width="2.7109375" style="64" customWidth="1"/>
    <col min="13574" max="13574" width="5.85546875" style="64" customWidth="1"/>
    <col min="13575" max="13575" width="4.7109375" style="64" customWidth="1"/>
    <col min="13576" max="13576" width="3" style="64" customWidth="1"/>
    <col min="13577" max="13577" width="3.7109375" style="64" customWidth="1"/>
    <col min="13578" max="13578" width="4.85546875" style="64" customWidth="1"/>
    <col min="13579" max="13579" width="5.7109375" style="64" customWidth="1"/>
    <col min="13580" max="13580" width="1.7109375" style="64" customWidth="1"/>
    <col min="13581" max="13581" width="3.42578125" style="64" customWidth="1"/>
    <col min="13582" max="13582" width="5.5703125" style="64" customWidth="1"/>
    <col min="13583" max="13583" width="5.7109375" style="64" customWidth="1"/>
    <col min="13584" max="13584" width="17.28515625" style="64" customWidth="1"/>
    <col min="13585" max="13585" width="7" style="64" customWidth="1"/>
    <col min="13586" max="13586" width="3" style="64" customWidth="1"/>
    <col min="13587" max="13587" width="9.28515625" style="64" customWidth="1"/>
    <col min="13588" max="13592" width="4.7109375" style="64" customWidth="1"/>
    <col min="13593" max="13593" width="5.7109375" style="64" customWidth="1"/>
    <col min="13594" max="13595" width="4.7109375" style="64" customWidth="1"/>
    <col min="13596" max="13596" width="5.7109375" style="64" customWidth="1"/>
    <col min="13597" max="13598" width="4.7109375" style="64" customWidth="1"/>
    <col min="13599" max="13599" width="5.7109375" style="64" customWidth="1"/>
    <col min="13600" max="13602" width="4.7109375" style="64" customWidth="1"/>
    <col min="13603" max="13603" width="3.7109375" style="64" customWidth="1"/>
    <col min="13604" max="13604" width="5.7109375" style="64" customWidth="1"/>
    <col min="13605" max="13824" width="4.7109375" style="64"/>
    <col min="13825" max="13827" width="5.28515625" style="64" customWidth="1"/>
    <col min="13828" max="13828" width="3.5703125" style="64" customWidth="1"/>
    <col min="13829" max="13829" width="2.7109375" style="64" customWidth="1"/>
    <col min="13830" max="13830" width="5.85546875" style="64" customWidth="1"/>
    <col min="13831" max="13831" width="4.7109375" style="64" customWidth="1"/>
    <col min="13832" max="13832" width="3" style="64" customWidth="1"/>
    <col min="13833" max="13833" width="3.7109375" style="64" customWidth="1"/>
    <col min="13834" max="13834" width="4.85546875" style="64" customWidth="1"/>
    <col min="13835" max="13835" width="5.7109375" style="64" customWidth="1"/>
    <col min="13836" max="13836" width="1.7109375" style="64" customWidth="1"/>
    <col min="13837" max="13837" width="3.42578125" style="64" customWidth="1"/>
    <col min="13838" max="13838" width="5.5703125" style="64" customWidth="1"/>
    <col min="13839" max="13839" width="5.7109375" style="64" customWidth="1"/>
    <col min="13840" max="13840" width="17.28515625" style="64" customWidth="1"/>
    <col min="13841" max="13841" width="7" style="64" customWidth="1"/>
    <col min="13842" max="13842" width="3" style="64" customWidth="1"/>
    <col min="13843" max="13843" width="9.28515625" style="64" customWidth="1"/>
    <col min="13844" max="13848" width="4.7109375" style="64" customWidth="1"/>
    <col min="13849" max="13849" width="5.7109375" style="64" customWidth="1"/>
    <col min="13850" max="13851" width="4.7109375" style="64" customWidth="1"/>
    <col min="13852" max="13852" width="5.7109375" style="64" customWidth="1"/>
    <col min="13853" max="13854" width="4.7109375" style="64" customWidth="1"/>
    <col min="13855" max="13855" width="5.7109375" style="64" customWidth="1"/>
    <col min="13856" max="13858" width="4.7109375" style="64" customWidth="1"/>
    <col min="13859" max="13859" width="3.7109375" style="64" customWidth="1"/>
    <col min="13860" max="13860" width="5.7109375" style="64" customWidth="1"/>
    <col min="13861" max="14080" width="4.7109375" style="64"/>
    <col min="14081" max="14083" width="5.28515625" style="64" customWidth="1"/>
    <col min="14084" max="14084" width="3.5703125" style="64" customWidth="1"/>
    <col min="14085" max="14085" width="2.7109375" style="64" customWidth="1"/>
    <col min="14086" max="14086" width="5.85546875" style="64" customWidth="1"/>
    <col min="14087" max="14087" width="4.7109375" style="64" customWidth="1"/>
    <col min="14088" max="14088" width="3" style="64" customWidth="1"/>
    <col min="14089" max="14089" width="3.7109375" style="64" customWidth="1"/>
    <col min="14090" max="14090" width="4.85546875" style="64" customWidth="1"/>
    <col min="14091" max="14091" width="5.7109375" style="64" customWidth="1"/>
    <col min="14092" max="14092" width="1.7109375" style="64" customWidth="1"/>
    <col min="14093" max="14093" width="3.42578125" style="64" customWidth="1"/>
    <col min="14094" max="14094" width="5.5703125" style="64" customWidth="1"/>
    <col min="14095" max="14095" width="5.7109375" style="64" customWidth="1"/>
    <col min="14096" max="14096" width="17.28515625" style="64" customWidth="1"/>
    <col min="14097" max="14097" width="7" style="64" customWidth="1"/>
    <col min="14098" max="14098" width="3" style="64" customWidth="1"/>
    <col min="14099" max="14099" width="9.28515625" style="64" customWidth="1"/>
    <col min="14100" max="14104" width="4.7109375" style="64" customWidth="1"/>
    <col min="14105" max="14105" width="5.7109375" style="64" customWidth="1"/>
    <col min="14106" max="14107" width="4.7109375" style="64" customWidth="1"/>
    <col min="14108" max="14108" width="5.7109375" style="64" customWidth="1"/>
    <col min="14109" max="14110" width="4.7109375" style="64" customWidth="1"/>
    <col min="14111" max="14111" width="5.7109375" style="64" customWidth="1"/>
    <col min="14112" max="14114" width="4.7109375" style="64" customWidth="1"/>
    <col min="14115" max="14115" width="3.7109375" style="64" customWidth="1"/>
    <col min="14116" max="14116" width="5.7109375" style="64" customWidth="1"/>
    <col min="14117" max="14336" width="4.7109375" style="64"/>
    <col min="14337" max="14339" width="5.28515625" style="64" customWidth="1"/>
    <col min="14340" max="14340" width="3.5703125" style="64" customWidth="1"/>
    <col min="14341" max="14341" width="2.7109375" style="64" customWidth="1"/>
    <col min="14342" max="14342" width="5.85546875" style="64" customWidth="1"/>
    <col min="14343" max="14343" width="4.7109375" style="64" customWidth="1"/>
    <col min="14344" max="14344" width="3" style="64" customWidth="1"/>
    <col min="14345" max="14345" width="3.7109375" style="64" customWidth="1"/>
    <col min="14346" max="14346" width="4.85546875" style="64" customWidth="1"/>
    <col min="14347" max="14347" width="5.7109375" style="64" customWidth="1"/>
    <col min="14348" max="14348" width="1.7109375" style="64" customWidth="1"/>
    <col min="14349" max="14349" width="3.42578125" style="64" customWidth="1"/>
    <col min="14350" max="14350" width="5.5703125" style="64" customWidth="1"/>
    <col min="14351" max="14351" width="5.7109375" style="64" customWidth="1"/>
    <col min="14352" max="14352" width="17.28515625" style="64" customWidth="1"/>
    <col min="14353" max="14353" width="7" style="64" customWidth="1"/>
    <col min="14354" max="14354" width="3" style="64" customWidth="1"/>
    <col min="14355" max="14355" width="9.28515625" style="64" customWidth="1"/>
    <col min="14356" max="14360" width="4.7109375" style="64" customWidth="1"/>
    <col min="14361" max="14361" width="5.7109375" style="64" customWidth="1"/>
    <col min="14362" max="14363" width="4.7109375" style="64" customWidth="1"/>
    <col min="14364" max="14364" width="5.7109375" style="64" customWidth="1"/>
    <col min="14365" max="14366" width="4.7109375" style="64" customWidth="1"/>
    <col min="14367" max="14367" width="5.7109375" style="64" customWidth="1"/>
    <col min="14368" max="14370" width="4.7109375" style="64" customWidth="1"/>
    <col min="14371" max="14371" width="3.7109375" style="64" customWidth="1"/>
    <col min="14372" max="14372" width="5.7109375" style="64" customWidth="1"/>
    <col min="14373" max="14592" width="4.7109375" style="64"/>
    <col min="14593" max="14595" width="5.28515625" style="64" customWidth="1"/>
    <col min="14596" max="14596" width="3.5703125" style="64" customWidth="1"/>
    <col min="14597" max="14597" width="2.7109375" style="64" customWidth="1"/>
    <col min="14598" max="14598" width="5.85546875" style="64" customWidth="1"/>
    <col min="14599" max="14599" width="4.7109375" style="64" customWidth="1"/>
    <col min="14600" max="14600" width="3" style="64" customWidth="1"/>
    <col min="14601" max="14601" width="3.7109375" style="64" customWidth="1"/>
    <col min="14602" max="14602" width="4.85546875" style="64" customWidth="1"/>
    <col min="14603" max="14603" width="5.7109375" style="64" customWidth="1"/>
    <col min="14604" max="14604" width="1.7109375" style="64" customWidth="1"/>
    <col min="14605" max="14605" width="3.42578125" style="64" customWidth="1"/>
    <col min="14606" max="14606" width="5.5703125" style="64" customWidth="1"/>
    <col min="14607" max="14607" width="5.7109375" style="64" customWidth="1"/>
    <col min="14608" max="14608" width="17.28515625" style="64" customWidth="1"/>
    <col min="14609" max="14609" width="7" style="64" customWidth="1"/>
    <col min="14610" max="14610" width="3" style="64" customWidth="1"/>
    <col min="14611" max="14611" width="9.28515625" style="64" customWidth="1"/>
    <col min="14612" max="14616" width="4.7109375" style="64" customWidth="1"/>
    <col min="14617" max="14617" width="5.7109375" style="64" customWidth="1"/>
    <col min="14618" max="14619" width="4.7109375" style="64" customWidth="1"/>
    <col min="14620" max="14620" width="5.7109375" style="64" customWidth="1"/>
    <col min="14621" max="14622" width="4.7109375" style="64" customWidth="1"/>
    <col min="14623" max="14623" width="5.7109375" style="64" customWidth="1"/>
    <col min="14624" max="14626" width="4.7109375" style="64" customWidth="1"/>
    <col min="14627" max="14627" width="3.7109375" style="64" customWidth="1"/>
    <col min="14628" max="14628" width="5.7109375" style="64" customWidth="1"/>
    <col min="14629" max="14848" width="4.7109375" style="64"/>
    <col min="14849" max="14851" width="5.28515625" style="64" customWidth="1"/>
    <col min="14852" max="14852" width="3.5703125" style="64" customWidth="1"/>
    <col min="14853" max="14853" width="2.7109375" style="64" customWidth="1"/>
    <col min="14854" max="14854" width="5.85546875" style="64" customWidth="1"/>
    <col min="14855" max="14855" width="4.7109375" style="64" customWidth="1"/>
    <col min="14856" max="14856" width="3" style="64" customWidth="1"/>
    <col min="14857" max="14857" width="3.7109375" style="64" customWidth="1"/>
    <col min="14858" max="14858" width="4.85546875" style="64" customWidth="1"/>
    <col min="14859" max="14859" width="5.7109375" style="64" customWidth="1"/>
    <col min="14860" max="14860" width="1.7109375" style="64" customWidth="1"/>
    <col min="14861" max="14861" width="3.42578125" style="64" customWidth="1"/>
    <col min="14862" max="14862" width="5.5703125" style="64" customWidth="1"/>
    <col min="14863" max="14863" width="5.7109375" style="64" customWidth="1"/>
    <col min="14864" max="14864" width="17.28515625" style="64" customWidth="1"/>
    <col min="14865" max="14865" width="7" style="64" customWidth="1"/>
    <col min="14866" max="14866" width="3" style="64" customWidth="1"/>
    <col min="14867" max="14867" width="9.28515625" style="64" customWidth="1"/>
    <col min="14868" max="14872" width="4.7109375" style="64" customWidth="1"/>
    <col min="14873" max="14873" width="5.7109375" style="64" customWidth="1"/>
    <col min="14874" max="14875" width="4.7109375" style="64" customWidth="1"/>
    <col min="14876" max="14876" width="5.7109375" style="64" customWidth="1"/>
    <col min="14877" max="14878" width="4.7109375" style="64" customWidth="1"/>
    <col min="14879" max="14879" width="5.7109375" style="64" customWidth="1"/>
    <col min="14880" max="14882" width="4.7109375" style="64" customWidth="1"/>
    <col min="14883" max="14883" width="3.7109375" style="64" customWidth="1"/>
    <col min="14884" max="14884" width="5.7109375" style="64" customWidth="1"/>
    <col min="14885" max="15104" width="4.7109375" style="64"/>
    <col min="15105" max="15107" width="5.28515625" style="64" customWidth="1"/>
    <col min="15108" max="15108" width="3.5703125" style="64" customWidth="1"/>
    <col min="15109" max="15109" width="2.7109375" style="64" customWidth="1"/>
    <col min="15110" max="15110" width="5.85546875" style="64" customWidth="1"/>
    <col min="15111" max="15111" width="4.7109375" style="64" customWidth="1"/>
    <col min="15112" max="15112" width="3" style="64" customWidth="1"/>
    <col min="15113" max="15113" width="3.7109375" style="64" customWidth="1"/>
    <col min="15114" max="15114" width="4.85546875" style="64" customWidth="1"/>
    <col min="15115" max="15115" width="5.7109375" style="64" customWidth="1"/>
    <col min="15116" max="15116" width="1.7109375" style="64" customWidth="1"/>
    <col min="15117" max="15117" width="3.42578125" style="64" customWidth="1"/>
    <col min="15118" max="15118" width="5.5703125" style="64" customWidth="1"/>
    <col min="15119" max="15119" width="5.7109375" style="64" customWidth="1"/>
    <col min="15120" max="15120" width="17.28515625" style="64" customWidth="1"/>
    <col min="15121" max="15121" width="7" style="64" customWidth="1"/>
    <col min="15122" max="15122" width="3" style="64" customWidth="1"/>
    <col min="15123" max="15123" width="9.28515625" style="64" customWidth="1"/>
    <col min="15124" max="15128" width="4.7109375" style="64" customWidth="1"/>
    <col min="15129" max="15129" width="5.7109375" style="64" customWidth="1"/>
    <col min="15130" max="15131" width="4.7109375" style="64" customWidth="1"/>
    <col min="15132" max="15132" width="5.7109375" style="64" customWidth="1"/>
    <col min="15133" max="15134" width="4.7109375" style="64" customWidth="1"/>
    <col min="15135" max="15135" width="5.7109375" style="64" customWidth="1"/>
    <col min="15136" max="15138" width="4.7109375" style="64" customWidth="1"/>
    <col min="15139" max="15139" width="3.7109375" style="64" customWidth="1"/>
    <col min="15140" max="15140" width="5.7109375" style="64" customWidth="1"/>
    <col min="15141" max="15360" width="4.7109375" style="64"/>
    <col min="15361" max="15363" width="5.28515625" style="64" customWidth="1"/>
    <col min="15364" max="15364" width="3.5703125" style="64" customWidth="1"/>
    <col min="15365" max="15365" width="2.7109375" style="64" customWidth="1"/>
    <col min="15366" max="15366" width="5.85546875" style="64" customWidth="1"/>
    <col min="15367" max="15367" width="4.7109375" style="64" customWidth="1"/>
    <col min="15368" max="15368" width="3" style="64" customWidth="1"/>
    <col min="15369" max="15369" width="3.7109375" style="64" customWidth="1"/>
    <col min="15370" max="15370" width="4.85546875" style="64" customWidth="1"/>
    <col min="15371" max="15371" width="5.7109375" style="64" customWidth="1"/>
    <col min="15372" max="15372" width="1.7109375" style="64" customWidth="1"/>
    <col min="15373" max="15373" width="3.42578125" style="64" customWidth="1"/>
    <col min="15374" max="15374" width="5.5703125" style="64" customWidth="1"/>
    <col min="15375" max="15375" width="5.7109375" style="64" customWidth="1"/>
    <col min="15376" max="15376" width="17.28515625" style="64" customWidth="1"/>
    <col min="15377" max="15377" width="7" style="64" customWidth="1"/>
    <col min="15378" max="15378" width="3" style="64" customWidth="1"/>
    <col min="15379" max="15379" width="9.28515625" style="64" customWidth="1"/>
    <col min="15380" max="15384" width="4.7109375" style="64" customWidth="1"/>
    <col min="15385" max="15385" width="5.7109375" style="64" customWidth="1"/>
    <col min="15386" max="15387" width="4.7109375" style="64" customWidth="1"/>
    <col min="15388" max="15388" width="5.7109375" style="64" customWidth="1"/>
    <col min="15389" max="15390" width="4.7109375" style="64" customWidth="1"/>
    <col min="15391" max="15391" width="5.7109375" style="64" customWidth="1"/>
    <col min="15392" max="15394" width="4.7109375" style="64" customWidth="1"/>
    <col min="15395" max="15395" width="3.7109375" style="64" customWidth="1"/>
    <col min="15396" max="15396" width="5.7109375" style="64" customWidth="1"/>
    <col min="15397" max="15616" width="4.7109375" style="64"/>
    <col min="15617" max="15619" width="5.28515625" style="64" customWidth="1"/>
    <col min="15620" max="15620" width="3.5703125" style="64" customWidth="1"/>
    <col min="15621" max="15621" width="2.7109375" style="64" customWidth="1"/>
    <col min="15622" max="15622" width="5.85546875" style="64" customWidth="1"/>
    <col min="15623" max="15623" width="4.7109375" style="64" customWidth="1"/>
    <col min="15624" max="15624" width="3" style="64" customWidth="1"/>
    <col min="15625" max="15625" width="3.7109375" style="64" customWidth="1"/>
    <col min="15626" max="15626" width="4.85546875" style="64" customWidth="1"/>
    <col min="15627" max="15627" width="5.7109375" style="64" customWidth="1"/>
    <col min="15628" max="15628" width="1.7109375" style="64" customWidth="1"/>
    <col min="15629" max="15629" width="3.42578125" style="64" customWidth="1"/>
    <col min="15630" max="15630" width="5.5703125" style="64" customWidth="1"/>
    <col min="15631" max="15631" width="5.7109375" style="64" customWidth="1"/>
    <col min="15632" max="15632" width="17.28515625" style="64" customWidth="1"/>
    <col min="15633" max="15633" width="7" style="64" customWidth="1"/>
    <col min="15634" max="15634" width="3" style="64" customWidth="1"/>
    <col min="15635" max="15635" width="9.28515625" style="64" customWidth="1"/>
    <col min="15636" max="15640" width="4.7109375" style="64" customWidth="1"/>
    <col min="15641" max="15641" width="5.7109375" style="64" customWidth="1"/>
    <col min="15642" max="15643" width="4.7109375" style="64" customWidth="1"/>
    <col min="15644" max="15644" width="5.7109375" style="64" customWidth="1"/>
    <col min="15645" max="15646" width="4.7109375" style="64" customWidth="1"/>
    <col min="15647" max="15647" width="5.7109375" style="64" customWidth="1"/>
    <col min="15648" max="15650" width="4.7109375" style="64" customWidth="1"/>
    <col min="15651" max="15651" width="3.7109375" style="64" customWidth="1"/>
    <col min="15652" max="15652" width="5.7109375" style="64" customWidth="1"/>
    <col min="15653" max="15872" width="4.7109375" style="64"/>
    <col min="15873" max="15875" width="5.28515625" style="64" customWidth="1"/>
    <col min="15876" max="15876" width="3.5703125" style="64" customWidth="1"/>
    <col min="15877" max="15877" width="2.7109375" style="64" customWidth="1"/>
    <col min="15878" max="15878" width="5.85546875" style="64" customWidth="1"/>
    <col min="15879" max="15879" width="4.7109375" style="64" customWidth="1"/>
    <col min="15880" max="15880" width="3" style="64" customWidth="1"/>
    <col min="15881" max="15881" width="3.7109375" style="64" customWidth="1"/>
    <col min="15882" max="15882" width="4.85546875" style="64" customWidth="1"/>
    <col min="15883" max="15883" width="5.7109375" style="64" customWidth="1"/>
    <col min="15884" max="15884" width="1.7109375" style="64" customWidth="1"/>
    <col min="15885" max="15885" width="3.42578125" style="64" customWidth="1"/>
    <col min="15886" max="15886" width="5.5703125" style="64" customWidth="1"/>
    <col min="15887" max="15887" width="5.7109375" style="64" customWidth="1"/>
    <col min="15888" max="15888" width="17.28515625" style="64" customWidth="1"/>
    <col min="15889" max="15889" width="7" style="64" customWidth="1"/>
    <col min="15890" max="15890" width="3" style="64" customWidth="1"/>
    <col min="15891" max="15891" width="9.28515625" style="64" customWidth="1"/>
    <col min="15892" max="15896" width="4.7109375" style="64" customWidth="1"/>
    <col min="15897" max="15897" width="5.7109375" style="64" customWidth="1"/>
    <col min="15898" max="15899" width="4.7109375" style="64" customWidth="1"/>
    <col min="15900" max="15900" width="5.7109375" style="64" customWidth="1"/>
    <col min="15901" max="15902" width="4.7109375" style="64" customWidth="1"/>
    <col min="15903" max="15903" width="5.7109375" style="64" customWidth="1"/>
    <col min="15904" max="15906" width="4.7109375" style="64" customWidth="1"/>
    <col min="15907" max="15907" width="3.7109375" style="64" customWidth="1"/>
    <col min="15908" max="15908" width="5.7109375" style="64" customWidth="1"/>
    <col min="15909" max="16128" width="4.7109375" style="64"/>
    <col min="16129" max="16131" width="5.28515625" style="64" customWidth="1"/>
    <col min="16132" max="16132" width="3.5703125" style="64" customWidth="1"/>
    <col min="16133" max="16133" width="2.7109375" style="64" customWidth="1"/>
    <col min="16134" max="16134" width="5.85546875" style="64" customWidth="1"/>
    <col min="16135" max="16135" width="4.7109375" style="64" customWidth="1"/>
    <col min="16136" max="16136" width="3" style="64" customWidth="1"/>
    <col min="16137" max="16137" width="3.7109375" style="64" customWidth="1"/>
    <col min="16138" max="16138" width="4.85546875" style="64" customWidth="1"/>
    <col min="16139" max="16139" width="5.7109375" style="64" customWidth="1"/>
    <col min="16140" max="16140" width="1.7109375" style="64" customWidth="1"/>
    <col min="16141" max="16141" width="3.42578125" style="64" customWidth="1"/>
    <col min="16142" max="16142" width="5.5703125" style="64" customWidth="1"/>
    <col min="16143" max="16143" width="5.7109375" style="64" customWidth="1"/>
    <col min="16144" max="16144" width="17.28515625" style="64" customWidth="1"/>
    <col min="16145" max="16145" width="7" style="64" customWidth="1"/>
    <col min="16146" max="16146" width="3" style="64" customWidth="1"/>
    <col min="16147" max="16147" width="9.28515625" style="64" customWidth="1"/>
    <col min="16148" max="16152" width="4.7109375" style="64" customWidth="1"/>
    <col min="16153" max="16153" width="5.7109375" style="64" customWidth="1"/>
    <col min="16154" max="16155" width="4.7109375" style="64" customWidth="1"/>
    <col min="16156" max="16156" width="5.7109375" style="64" customWidth="1"/>
    <col min="16157" max="16158" width="4.7109375" style="64" customWidth="1"/>
    <col min="16159" max="16159" width="5.7109375" style="64" customWidth="1"/>
    <col min="16160" max="16162" width="4.7109375" style="64" customWidth="1"/>
    <col min="16163" max="16163" width="3.7109375" style="64" customWidth="1"/>
    <col min="16164" max="16164" width="5.7109375" style="64" customWidth="1"/>
    <col min="16165" max="16384" width="4.7109375" style="64"/>
  </cols>
  <sheetData>
    <row r="1" spans="1:19" ht="21.75" x14ac:dyDescent="0.3">
      <c r="A1" s="63" t="s">
        <v>68</v>
      </c>
    </row>
    <row r="2" spans="1:19" ht="9" customHeight="1" x14ac:dyDescent="0.25"/>
    <row r="3" spans="1:19" ht="19.5" x14ac:dyDescent="0.3">
      <c r="A3" s="65" t="s">
        <v>69</v>
      </c>
    </row>
    <row r="4" spans="1:19" ht="9" customHeight="1" x14ac:dyDescent="0.25">
      <c r="S4" s="66"/>
    </row>
    <row r="5" spans="1:19" ht="15" x14ac:dyDescent="0.25">
      <c r="A5" s="67" t="s">
        <v>70</v>
      </c>
      <c r="B5" s="67"/>
      <c r="C5" s="67"/>
      <c r="D5" s="67"/>
      <c r="E5" s="67"/>
      <c r="F5" s="67"/>
      <c r="G5" s="67"/>
      <c r="H5" s="67"/>
      <c r="I5" s="67"/>
      <c r="J5" s="67"/>
      <c r="K5" s="67"/>
      <c r="L5" s="67"/>
      <c r="M5" s="67"/>
      <c r="N5" s="67"/>
      <c r="O5" s="67"/>
      <c r="P5" s="67"/>
      <c r="Q5" s="67"/>
      <c r="R5" s="67"/>
      <c r="S5" s="67"/>
    </row>
    <row r="6" spans="1:19" ht="12.6" customHeight="1" x14ac:dyDescent="0.25">
      <c r="A6" s="68"/>
      <c r="B6" s="68"/>
      <c r="C6" s="68"/>
      <c r="D6" s="68"/>
      <c r="E6" s="68"/>
      <c r="F6" s="68"/>
      <c r="G6" s="68"/>
      <c r="H6" s="68"/>
      <c r="I6" s="68"/>
      <c r="J6" s="68"/>
      <c r="K6" s="68"/>
      <c r="L6" s="68"/>
      <c r="M6" s="68"/>
      <c r="N6" s="68"/>
      <c r="O6" s="68"/>
      <c r="P6" s="68"/>
      <c r="Q6" s="68"/>
      <c r="R6" s="68"/>
      <c r="S6" s="68"/>
    </row>
    <row r="7" spans="1:19" ht="21" customHeight="1" x14ac:dyDescent="0.25">
      <c r="A7" s="69" t="s">
        <v>71</v>
      </c>
      <c r="D7" s="70" t="s">
        <v>72</v>
      </c>
    </row>
    <row r="8" spans="1:19" ht="12.6" customHeight="1" x14ac:dyDescent="0.25">
      <c r="M8" s="71"/>
      <c r="N8" s="71"/>
    </row>
    <row r="9" spans="1:19" ht="12.6" customHeight="1" x14ac:dyDescent="0.25">
      <c r="A9" s="64" t="s">
        <v>73</v>
      </c>
      <c r="E9" s="72">
        <v>60</v>
      </c>
      <c r="F9" s="64" t="s">
        <v>74</v>
      </c>
      <c r="I9" s="72">
        <v>420</v>
      </c>
      <c r="J9" s="64" t="s">
        <v>75</v>
      </c>
    </row>
    <row r="11" spans="1:19" ht="12.6" customHeight="1" x14ac:dyDescent="0.25">
      <c r="A11" s="64" t="s">
        <v>76</v>
      </c>
    </row>
    <row r="12" spans="1:19" ht="12.6" customHeight="1" x14ac:dyDescent="0.25">
      <c r="B12" s="101" t="s">
        <v>77</v>
      </c>
      <c r="C12" s="106"/>
      <c r="D12" s="106"/>
      <c r="E12" s="106"/>
      <c r="F12" s="106"/>
      <c r="G12" s="106"/>
      <c r="H12" s="106"/>
      <c r="I12" s="106"/>
      <c r="J12" s="106"/>
      <c r="K12" s="106"/>
      <c r="L12" s="106"/>
      <c r="M12" s="106"/>
      <c r="N12" s="106"/>
      <c r="O12" s="106"/>
      <c r="P12" s="106"/>
      <c r="Q12" s="106"/>
      <c r="R12" s="106"/>
      <c r="S12" s="106"/>
    </row>
    <row r="14" spans="1:19" ht="12.6" customHeight="1" x14ac:dyDescent="0.25">
      <c r="B14" s="64" t="s">
        <v>78</v>
      </c>
      <c r="D14" s="64">
        <f>EVEN((E9+(I9/7))/10+(I9/7*6/20))</f>
        <v>30</v>
      </c>
      <c r="E14" s="64" t="str">
        <f>IF(E9&lt;1,"w.c.'s or urinals and","w.c.'s or urinals,")</f>
        <v>w.c.'s or urinals,</v>
      </c>
      <c r="H14" s="64">
        <f>EVEN((E9+(I9/7))/10+(I9/7*6/20))</f>
        <v>30</v>
      </c>
      <c r="I14" s="64" t="str">
        <f>IF(E9&lt;1,"washbasins","washbasins and")</f>
        <v>washbasins and</v>
      </c>
      <c r="L14" s="64">
        <f>IF(E9&lt;1,"",ROUNDUP(E9/40,0))</f>
        <v>2</v>
      </c>
      <c r="M14" s="64" t="str">
        <f>IF(E9&lt;1,"",IF(L14&lt;2,"shower, bath or deep sink","showers, baths or deep sinks"))</f>
        <v>showers, baths or deep sinks</v>
      </c>
    </row>
    <row r="16" spans="1:19" ht="25.15" customHeight="1" x14ac:dyDescent="0.25">
      <c r="B16" s="101" t="s">
        <v>79</v>
      </c>
      <c r="C16" s="101"/>
      <c r="D16" s="101"/>
      <c r="E16" s="101"/>
      <c r="F16" s="101"/>
      <c r="G16" s="101"/>
      <c r="H16" s="101"/>
      <c r="I16" s="101"/>
      <c r="J16" s="101"/>
      <c r="K16" s="101"/>
      <c r="L16" s="101"/>
      <c r="M16" s="101"/>
      <c r="N16" s="101"/>
      <c r="O16" s="101"/>
      <c r="P16" s="101"/>
      <c r="Q16" s="101"/>
      <c r="R16" s="101"/>
      <c r="S16" s="101"/>
    </row>
    <row r="18" spans="1:19" ht="12.6" customHeight="1" x14ac:dyDescent="0.25">
      <c r="B18" s="64" t="s">
        <v>80</v>
      </c>
    </row>
    <row r="20" spans="1:19" ht="12.6" customHeight="1" x14ac:dyDescent="0.25">
      <c r="A20" s="64" t="s">
        <v>81</v>
      </c>
      <c r="C20" s="74"/>
      <c r="D20" s="74"/>
      <c r="E20" s="74"/>
      <c r="F20" s="74"/>
      <c r="G20" s="74"/>
      <c r="H20" s="74"/>
      <c r="I20" s="74"/>
      <c r="J20" s="74"/>
      <c r="K20" s="74"/>
      <c r="L20" s="74"/>
      <c r="M20" s="74"/>
      <c r="N20" s="74"/>
      <c r="O20" s="74"/>
      <c r="P20" s="74"/>
      <c r="Q20" s="74"/>
      <c r="R20" s="74"/>
    </row>
    <row r="21" spans="1:19" ht="51.75" customHeight="1" x14ac:dyDescent="0.25">
      <c r="B21" s="101" t="s">
        <v>82</v>
      </c>
      <c r="C21" s="106"/>
      <c r="D21" s="106"/>
      <c r="E21" s="106"/>
      <c r="F21" s="106"/>
      <c r="G21" s="106"/>
      <c r="H21" s="106"/>
      <c r="I21" s="106"/>
      <c r="J21" s="106"/>
      <c r="K21" s="106"/>
      <c r="L21" s="106"/>
      <c r="M21" s="106"/>
      <c r="N21" s="106"/>
      <c r="O21" s="106"/>
      <c r="P21" s="106"/>
      <c r="Q21" s="106"/>
      <c r="R21" s="106"/>
      <c r="S21" s="106"/>
    </row>
    <row r="23" spans="1:19" ht="25.15" customHeight="1" x14ac:dyDescent="0.25">
      <c r="B23" s="101" t="s">
        <v>83</v>
      </c>
      <c r="C23" s="106"/>
      <c r="D23" s="106"/>
      <c r="E23" s="106"/>
      <c r="F23" s="106"/>
      <c r="G23" s="106"/>
      <c r="H23" s="106"/>
      <c r="I23" s="106"/>
      <c r="J23" s="106"/>
      <c r="K23" s="106"/>
      <c r="L23" s="106"/>
      <c r="M23" s="106"/>
      <c r="N23" s="106"/>
      <c r="O23" s="106"/>
      <c r="P23" s="106"/>
      <c r="Q23" s="106"/>
      <c r="R23" s="106"/>
      <c r="S23" s="106"/>
    </row>
    <row r="25" spans="1:19" ht="25.15" customHeight="1" x14ac:dyDescent="0.25">
      <c r="B25" s="101" t="s">
        <v>84</v>
      </c>
      <c r="C25" s="107"/>
      <c r="D25" s="107"/>
      <c r="E25" s="107"/>
      <c r="F25" s="107"/>
      <c r="G25" s="107"/>
      <c r="H25" s="107"/>
      <c r="I25" s="107"/>
      <c r="J25" s="107"/>
      <c r="K25" s="107"/>
      <c r="L25" s="107"/>
      <c r="M25" s="107"/>
      <c r="N25" s="107"/>
      <c r="O25" s="107"/>
      <c r="P25" s="107"/>
      <c r="Q25" s="107"/>
      <c r="R25" s="107"/>
      <c r="S25" s="107"/>
    </row>
    <row r="27" spans="1:19" ht="12.6" customHeight="1" x14ac:dyDescent="0.25">
      <c r="A27" s="64" t="s">
        <v>85</v>
      </c>
    </row>
    <row r="28" spans="1:19" ht="12.6" customHeight="1" x14ac:dyDescent="0.25">
      <c r="B28" s="64" t="s">
        <v>86</v>
      </c>
    </row>
    <row r="30" spans="1:19" ht="25.15" customHeight="1" x14ac:dyDescent="0.25">
      <c r="B30" s="101" t="s">
        <v>87</v>
      </c>
      <c r="C30" s="106"/>
      <c r="D30" s="106"/>
      <c r="E30" s="106"/>
      <c r="F30" s="106"/>
      <c r="G30" s="106"/>
      <c r="H30" s="106"/>
      <c r="I30" s="106"/>
      <c r="J30" s="106"/>
      <c r="K30" s="106"/>
      <c r="L30" s="106"/>
      <c r="M30" s="106"/>
      <c r="N30" s="106"/>
      <c r="O30" s="106"/>
      <c r="P30" s="106"/>
      <c r="Q30" s="106"/>
      <c r="R30" s="106"/>
      <c r="S30" s="106"/>
    </row>
    <row r="32" spans="1:19" ht="12.6" customHeight="1" x14ac:dyDescent="0.25">
      <c r="A32" s="64" t="s">
        <v>88</v>
      </c>
    </row>
    <row r="33" spans="1:40" ht="12.6" customHeight="1" x14ac:dyDescent="0.25">
      <c r="B33" s="64" t="s">
        <v>89</v>
      </c>
    </row>
    <row r="35" spans="1:40" ht="12.6" customHeight="1" x14ac:dyDescent="0.25">
      <c r="B35" s="64" t="s">
        <v>90</v>
      </c>
    </row>
    <row r="37" spans="1:40" ht="12.6" customHeight="1" x14ac:dyDescent="0.25">
      <c r="A37" s="64" t="s">
        <v>91</v>
      </c>
    </row>
    <row r="38" spans="1:40" ht="12.6" customHeight="1" x14ac:dyDescent="0.25">
      <c r="B38" s="64" t="s">
        <v>92</v>
      </c>
    </row>
    <row r="40" spans="1:40" ht="12.6" customHeight="1" x14ac:dyDescent="0.25">
      <c r="B40" s="64" t="s">
        <v>93</v>
      </c>
    </row>
    <row r="41" spans="1:40" ht="12.6" customHeight="1" x14ac:dyDescent="0.25">
      <c r="B41" s="74"/>
      <c r="C41" s="74"/>
      <c r="D41" s="74"/>
      <c r="E41" s="74"/>
      <c r="F41" s="74"/>
      <c r="G41" s="74"/>
      <c r="H41" s="74"/>
      <c r="I41" s="74"/>
      <c r="J41" s="74"/>
      <c r="K41" s="74"/>
      <c r="L41" s="74"/>
      <c r="M41" s="74"/>
      <c r="N41" s="74"/>
      <c r="O41" s="74"/>
      <c r="P41" s="74"/>
      <c r="Q41" s="74"/>
      <c r="R41" s="74"/>
      <c r="S41" s="74"/>
    </row>
    <row r="42" spans="1:40" ht="12.6" customHeight="1" x14ac:dyDescent="0.25">
      <c r="A42" s="64" t="s">
        <v>94</v>
      </c>
    </row>
    <row r="43" spans="1:40" customFormat="1" ht="26.45" customHeight="1" x14ac:dyDescent="0.25">
      <c r="A43" s="64"/>
      <c r="B43" s="101" t="s">
        <v>95</v>
      </c>
      <c r="C43" s="106"/>
      <c r="D43" s="106"/>
      <c r="E43" s="106"/>
      <c r="F43" s="106"/>
      <c r="G43" s="106"/>
      <c r="H43" s="106"/>
      <c r="I43" s="106"/>
      <c r="J43" s="106"/>
      <c r="K43" s="106"/>
      <c r="L43" s="106"/>
      <c r="M43" s="106"/>
      <c r="N43" s="106"/>
      <c r="O43" s="106"/>
      <c r="P43" s="106"/>
      <c r="Q43" s="106"/>
      <c r="R43" s="106"/>
      <c r="S43" s="106"/>
      <c r="T43" s="64"/>
      <c r="U43" s="64"/>
      <c r="V43" s="64"/>
      <c r="W43" s="64"/>
      <c r="X43" s="64"/>
      <c r="Y43" s="64"/>
      <c r="Z43" s="64"/>
      <c r="AA43" s="64"/>
      <c r="AB43" s="64"/>
      <c r="AC43" s="64"/>
      <c r="AD43" s="64"/>
      <c r="AE43" s="64"/>
      <c r="AF43" s="64"/>
      <c r="AG43" s="64"/>
      <c r="AH43" s="64"/>
      <c r="AI43" s="64"/>
      <c r="AJ43" s="64"/>
      <c r="AK43" s="64"/>
      <c r="AL43" s="64"/>
      <c r="AM43" s="64"/>
      <c r="AN43" s="64"/>
    </row>
    <row r="44" spans="1:40" customFormat="1" ht="12.6" customHeight="1" x14ac:dyDescent="0.25">
      <c r="A44" s="64"/>
      <c r="B44" s="64"/>
      <c r="C44" s="74"/>
      <c r="D44" s="74"/>
      <c r="E44" s="74"/>
      <c r="F44" s="74"/>
      <c r="G44" s="74"/>
      <c r="H44" s="74"/>
      <c r="I44" s="74"/>
      <c r="J44" s="74"/>
      <c r="K44" s="74"/>
      <c r="L44" s="74"/>
      <c r="M44" s="74"/>
      <c r="N44" s="74"/>
      <c r="O44" s="74"/>
      <c r="P44" s="75"/>
      <c r="Q44" s="64"/>
      <c r="R44" s="76"/>
      <c r="S44" s="64"/>
      <c r="T44" s="64"/>
      <c r="U44" s="64"/>
      <c r="V44" s="64"/>
      <c r="W44" s="64"/>
      <c r="X44" s="64"/>
      <c r="Y44" s="64"/>
      <c r="Z44" s="64"/>
      <c r="AA44" s="64"/>
      <c r="AB44" s="64"/>
      <c r="AC44" s="64"/>
      <c r="AD44" s="64"/>
      <c r="AE44" s="64"/>
      <c r="AF44" s="64"/>
      <c r="AG44" s="64"/>
      <c r="AH44" s="64"/>
      <c r="AI44" s="64"/>
      <c r="AJ44" s="64"/>
      <c r="AK44" s="64"/>
      <c r="AL44" s="64"/>
      <c r="AM44" s="64"/>
      <c r="AN44" s="64"/>
    </row>
    <row r="45" spans="1:40" customFormat="1" ht="12.6" customHeight="1" x14ac:dyDescent="0.25">
      <c r="A45" s="64"/>
      <c r="B45" s="64" t="s">
        <v>96</v>
      </c>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row>
    <row r="46" spans="1:40" ht="12.6" customHeight="1" x14ac:dyDescent="0.25">
      <c r="C46" s="74"/>
      <c r="D46" s="74"/>
      <c r="E46" s="74"/>
      <c r="F46" s="74"/>
      <c r="G46" s="74"/>
      <c r="H46" s="74"/>
      <c r="I46" s="74"/>
      <c r="J46" s="74"/>
      <c r="K46" s="74"/>
      <c r="L46" s="74"/>
      <c r="M46" s="74"/>
      <c r="N46" s="74"/>
      <c r="O46" s="74"/>
      <c r="P46" s="74"/>
      <c r="Q46" s="74"/>
      <c r="R46" s="74"/>
    </row>
    <row r="47" spans="1:40" customFormat="1" ht="12.6" customHeight="1" x14ac:dyDescent="0.25">
      <c r="A47" s="64" t="s">
        <v>97</v>
      </c>
      <c r="B47" s="64"/>
      <c r="C47" s="74"/>
      <c r="D47" s="74"/>
      <c r="E47" s="74"/>
      <c r="F47" s="74"/>
      <c r="G47" s="74"/>
      <c r="H47" s="74"/>
      <c r="I47" s="74"/>
      <c r="J47" s="74"/>
      <c r="K47" s="74"/>
      <c r="L47" s="74"/>
      <c r="M47" s="74"/>
      <c r="N47" s="74"/>
      <c r="O47" s="74"/>
      <c r="P47" s="75"/>
      <c r="Q47" s="64"/>
      <c r="R47" s="76"/>
      <c r="S47" s="64"/>
      <c r="T47" s="64"/>
      <c r="U47" s="64"/>
      <c r="V47" s="64"/>
      <c r="W47" s="64"/>
      <c r="X47" s="64"/>
      <c r="Y47" s="64"/>
      <c r="Z47" s="64"/>
      <c r="AA47" s="64"/>
      <c r="AB47" s="64"/>
      <c r="AC47" s="64"/>
      <c r="AD47" s="64"/>
      <c r="AE47" s="64"/>
      <c r="AF47" s="64"/>
      <c r="AG47" s="64"/>
      <c r="AH47" s="64"/>
      <c r="AI47" s="64"/>
      <c r="AJ47" s="64"/>
      <c r="AK47" s="64"/>
      <c r="AL47" s="64"/>
      <c r="AM47" s="64"/>
      <c r="AN47" s="64"/>
    </row>
    <row r="48" spans="1:40" customFormat="1" ht="26.45" customHeight="1" x14ac:dyDescent="0.25">
      <c r="A48" s="64"/>
      <c r="B48" s="101" t="s">
        <v>98</v>
      </c>
      <c r="C48" s="106"/>
      <c r="D48" s="106"/>
      <c r="E48" s="106"/>
      <c r="F48" s="106"/>
      <c r="G48" s="106"/>
      <c r="H48" s="106"/>
      <c r="I48" s="106"/>
      <c r="J48" s="106"/>
      <c r="K48" s="106"/>
      <c r="L48" s="106"/>
      <c r="M48" s="106"/>
      <c r="N48" s="106"/>
      <c r="O48" s="106"/>
      <c r="P48" s="106"/>
      <c r="Q48" s="106"/>
      <c r="R48" s="106"/>
      <c r="S48" s="106"/>
      <c r="T48" s="64"/>
      <c r="U48" s="64"/>
      <c r="V48" s="64"/>
      <c r="W48" s="64"/>
      <c r="X48" s="64"/>
      <c r="Y48" s="64"/>
      <c r="Z48" s="64"/>
      <c r="AA48" s="64"/>
      <c r="AB48" s="64"/>
      <c r="AC48" s="64"/>
      <c r="AD48" s="64"/>
      <c r="AE48" s="64"/>
      <c r="AF48" s="64"/>
      <c r="AG48" s="64"/>
      <c r="AH48" s="64"/>
      <c r="AI48" s="64"/>
      <c r="AJ48" s="64"/>
      <c r="AK48" s="64"/>
      <c r="AL48" s="64"/>
      <c r="AM48" s="64"/>
      <c r="AN48" s="64"/>
    </row>
    <row r="49" spans="1:40" customFormat="1" ht="12.6" customHeight="1" x14ac:dyDescent="0.25">
      <c r="A49" s="64"/>
      <c r="B49" s="64"/>
      <c r="C49" s="74"/>
      <c r="D49" s="74"/>
      <c r="E49" s="74"/>
      <c r="F49" s="74"/>
      <c r="G49" s="74"/>
      <c r="H49" s="74"/>
      <c r="I49" s="74"/>
      <c r="J49" s="74"/>
      <c r="K49" s="74"/>
      <c r="L49" s="74"/>
      <c r="M49" s="74"/>
      <c r="N49" s="74"/>
      <c r="O49" s="74"/>
      <c r="P49" s="64"/>
      <c r="Q49" s="64"/>
      <c r="R49" s="76"/>
      <c r="S49" s="64"/>
      <c r="T49" s="64"/>
      <c r="U49" s="64"/>
      <c r="V49" s="64"/>
      <c r="W49" s="64"/>
      <c r="X49" s="64"/>
      <c r="Y49" s="64"/>
      <c r="Z49" s="64"/>
      <c r="AA49" s="64"/>
      <c r="AB49" s="64"/>
      <c r="AC49" s="64"/>
      <c r="AD49" s="64"/>
      <c r="AE49" s="64"/>
      <c r="AF49" s="64"/>
      <c r="AG49" s="64"/>
      <c r="AH49" s="64"/>
      <c r="AI49" s="64"/>
      <c r="AJ49" s="64"/>
      <c r="AK49" s="64"/>
      <c r="AL49" s="64"/>
      <c r="AM49" s="64"/>
      <c r="AN49" s="64"/>
    </row>
    <row r="50" spans="1:40" customFormat="1" ht="25.15" customHeight="1" x14ac:dyDescent="0.25">
      <c r="A50" s="64"/>
      <c r="B50" s="64"/>
      <c r="C50" s="101" t="s">
        <v>99</v>
      </c>
      <c r="D50" s="101"/>
      <c r="E50" s="101"/>
      <c r="F50" s="101"/>
      <c r="G50" s="101"/>
      <c r="H50" s="101"/>
      <c r="I50" s="101"/>
      <c r="J50" s="101"/>
      <c r="K50" s="101"/>
      <c r="L50" s="101"/>
      <c r="M50" s="101"/>
      <c r="N50" s="101"/>
      <c r="O50" s="101"/>
      <c r="P50" s="101"/>
      <c r="Q50" s="101"/>
      <c r="R50" s="101"/>
      <c r="S50" s="76" t="s">
        <v>100</v>
      </c>
      <c r="T50" s="64"/>
      <c r="U50" s="64"/>
      <c r="V50" s="64"/>
      <c r="W50" s="64"/>
      <c r="X50" s="64"/>
      <c r="Y50" s="64"/>
      <c r="Z50" s="64"/>
      <c r="AA50" s="64"/>
      <c r="AB50" s="64"/>
      <c r="AC50" s="64"/>
      <c r="AD50" s="64"/>
      <c r="AE50" s="64"/>
      <c r="AF50" s="64"/>
      <c r="AG50" s="64"/>
      <c r="AH50" s="64"/>
      <c r="AI50" s="64"/>
      <c r="AJ50" s="64"/>
      <c r="AK50" s="64"/>
      <c r="AL50" s="64"/>
      <c r="AM50" s="64"/>
      <c r="AN50" s="64"/>
    </row>
    <row r="51" spans="1:40" customFormat="1" ht="12" customHeight="1" x14ac:dyDescent="0.25">
      <c r="A51" s="64"/>
      <c r="B51" s="64"/>
      <c r="C51" s="64"/>
      <c r="D51" s="74"/>
      <c r="E51" s="74"/>
      <c r="F51" s="74"/>
      <c r="G51" s="74"/>
      <c r="H51" s="74"/>
      <c r="I51" s="74"/>
      <c r="J51" s="74"/>
      <c r="K51" s="74"/>
      <c r="L51" s="74"/>
      <c r="M51" s="74"/>
      <c r="N51" s="74"/>
      <c r="O51" s="7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row>
    <row r="52" spans="1:40" customFormat="1" ht="12.6" customHeight="1" x14ac:dyDescent="0.25">
      <c r="A52" s="64"/>
      <c r="B52" s="64"/>
      <c r="C52" s="64" t="s">
        <v>101</v>
      </c>
      <c r="D52" s="64"/>
      <c r="E52" s="64"/>
      <c r="F52" s="64"/>
      <c r="G52" s="64"/>
      <c r="H52" s="64"/>
      <c r="I52" s="64"/>
      <c r="J52" s="64"/>
      <c r="K52" s="64"/>
      <c r="L52" s="64"/>
      <c r="M52" s="64"/>
      <c r="N52" s="64"/>
      <c r="O52" s="64"/>
      <c r="P52" s="64"/>
      <c r="Q52" s="64"/>
      <c r="R52" s="64"/>
      <c r="S52" s="76" t="s">
        <v>102</v>
      </c>
      <c r="T52" s="64"/>
      <c r="U52" s="64"/>
      <c r="V52" s="64"/>
      <c r="W52" s="64"/>
      <c r="X52" s="64"/>
      <c r="Y52" s="64"/>
      <c r="Z52" s="64"/>
      <c r="AA52" s="64"/>
      <c r="AB52" s="64"/>
      <c r="AC52" s="64"/>
      <c r="AD52" s="64"/>
      <c r="AE52" s="64"/>
      <c r="AF52" s="64"/>
      <c r="AG52" s="64"/>
      <c r="AH52" s="64"/>
      <c r="AI52" s="64"/>
      <c r="AJ52" s="64"/>
      <c r="AK52" s="64"/>
      <c r="AL52" s="64"/>
      <c r="AM52" s="64"/>
      <c r="AN52" s="64"/>
    </row>
    <row r="53" spans="1:40" customFormat="1" ht="12" customHeight="1" x14ac:dyDescent="0.25">
      <c r="A53" s="64"/>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row>
    <row r="54" spans="1:40" customFormat="1" ht="25.15" customHeight="1" x14ac:dyDescent="0.25">
      <c r="A54" s="64"/>
      <c r="B54" s="64"/>
      <c r="C54" s="101" t="s">
        <v>103</v>
      </c>
      <c r="D54" s="106"/>
      <c r="E54" s="106"/>
      <c r="F54" s="106"/>
      <c r="G54" s="106"/>
      <c r="H54" s="106"/>
      <c r="I54" s="106"/>
      <c r="J54" s="106"/>
      <c r="K54" s="106"/>
      <c r="L54" s="106"/>
      <c r="M54" s="106"/>
      <c r="N54" s="106"/>
      <c r="O54" s="106"/>
      <c r="P54" s="106"/>
      <c r="Q54" s="106"/>
      <c r="R54" s="106"/>
      <c r="S54" s="76" t="s">
        <v>104</v>
      </c>
      <c r="T54" s="64"/>
      <c r="U54" s="64"/>
      <c r="V54" s="64"/>
      <c r="W54" s="64"/>
      <c r="X54" s="64"/>
      <c r="Y54" s="64"/>
      <c r="Z54" s="64"/>
      <c r="AA54" s="64"/>
      <c r="AB54" s="64"/>
      <c r="AC54" s="64"/>
      <c r="AD54" s="64"/>
      <c r="AE54" s="64"/>
      <c r="AF54" s="64"/>
      <c r="AG54" s="64"/>
      <c r="AH54" s="64"/>
      <c r="AI54" s="64"/>
      <c r="AJ54" s="64"/>
      <c r="AK54" s="64"/>
      <c r="AL54" s="64"/>
      <c r="AM54" s="64"/>
      <c r="AN54" s="64"/>
    </row>
    <row r="56" spans="1:40" ht="25.15" customHeight="1" x14ac:dyDescent="0.25">
      <c r="B56" s="101" t="s">
        <v>105</v>
      </c>
      <c r="C56" s="101"/>
      <c r="D56" s="101"/>
      <c r="E56" s="101"/>
      <c r="F56" s="101"/>
      <c r="G56" s="101"/>
      <c r="H56" s="101"/>
      <c r="I56" s="101"/>
      <c r="J56" s="101"/>
      <c r="K56" s="101"/>
      <c r="L56" s="101"/>
      <c r="M56" s="101"/>
      <c r="N56" s="101"/>
      <c r="O56" s="101"/>
      <c r="P56" s="101"/>
      <c r="Q56" s="101"/>
      <c r="R56" s="101"/>
      <c r="S56" s="101"/>
    </row>
    <row r="57" spans="1:40" ht="12.6" customHeight="1" x14ac:dyDescent="0.25">
      <c r="S57" s="77" t="s">
        <v>106</v>
      </c>
    </row>
    <row r="58" spans="1:40" ht="12.6" customHeight="1" x14ac:dyDescent="0.25">
      <c r="A58" s="64" t="s">
        <v>107</v>
      </c>
      <c r="B58" s="74"/>
      <c r="C58" s="74"/>
      <c r="D58" s="74"/>
      <c r="E58" s="74"/>
      <c r="F58" s="74"/>
      <c r="G58" s="74"/>
      <c r="H58" s="74"/>
      <c r="I58" s="74"/>
      <c r="J58" s="74"/>
      <c r="K58" s="74"/>
      <c r="L58" s="74"/>
      <c r="M58" s="74"/>
      <c r="AG58" s="74"/>
      <c r="AH58" s="74"/>
      <c r="AI58" s="74"/>
      <c r="AJ58" s="74"/>
      <c r="AK58" s="74"/>
    </row>
    <row r="59" spans="1:40" customFormat="1" ht="26.45" customHeight="1" x14ac:dyDescent="0.25">
      <c r="A59" s="64"/>
      <c r="B59" s="101" t="s">
        <v>108</v>
      </c>
      <c r="C59" s="101"/>
      <c r="D59" s="101"/>
      <c r="E59" s="101"/>
      <c r="F59" s="101"/>
      <c r="G59" s="101"/>
      <c r="H59" s="101"/>
      <c r="I59" s="101"/>
      <c r="J59" s="101"/>
      <c r="K59" s="101"/>
      <c r="L59" s="101"/>
      <c r="M59" s="101"/>
      <c r="N59" s="101"/>
      <c r="O59" s="101"/>
      <c r="P59" s="101"/>
      <c r="Q59" s="101"/>
      <c r="R59" s="101"/>
      <c r="S59" s="101"/>
      <c r="AL59" s="64"/>
      <c r="AM59" s="64"/>
      <c r="AN59" s="64"/>
    </row>
    <row r="60" spans="1:40" customFormat="1" ht="10.5" customHeight="1" x14ac:dyDescent="0.25">
      <c r="A60" s="64"/>
      <c r="B60" s="64"/>
      <c r="C60" s="64"/>
      <c r="D60" s="64"/>
      <c r="E60" s="64"/>
      <c r="F60" s="64"/>
      <c r="G60" s="64"/>
      <c r="H60" s="64"/>
      <c r="I60" s="64"/>
      <c r="J60" s="64"/>
      <c r="K60" s="64"/>
      <c r="L60" s="64"/>
      <c r="M60" s="64"/>
      <c r="N60" s="64"/>
      <c r="O60" s="64"/>
      <c r="P60" s="64"/>
      <c r="Q60" s="64"/>
      <c r="R60" s="64"/>
      <c r="S60" s="64"/>
      <c r="AL60" s="64"/>
      <c r="AM60" s="64"/>
      <c r="AN60" s="64"/>
    </row>
    <row r="61" spans="1:40" customFormat="1" ht="53.25" customHeight="1" x14ac:dyDescent="0.25">
      <c r="A61" s="64"/>
      <c r="B61" s="101" t="s">
        <v>109</v>
      </c>
      <c r="C61" s="101"/>
      <c r="D61" s="101"/>
      <c r="E61" s="101"/>
      <c r="F61" s="101"/>
      <c r="G61" s="101"/>
      <c r="H61" s="101"/>
      <c r="I61" s="101"/>
      <c r="J61" s="101"/>
      <c r="K61" s="101"/>
      <c r="L61" s="101"/>
      <c r="M61" s="101"/>
      <c r="N61" s="101"/>
      <c r="O61" s="101"/>
      <c r="P61" s="101"/>
      <c r="Q61" s="101"/>
      <c r="R61" s="101"/>
      <c r="S61" s="101"/>
      <c r="AL61" s="64"/>
      <c r="AM61" s="64"/>
      <c r="AN61" s="64"/>
    </row>
    <row r="62" spans="1:40" customFormat="1" ht="12.6" customHeight="1" x14ac:dyDescent="0.25">
      <c r="A62" s="64"/>
      <c r="B62" s="64"/>
      <c r="C62" s="64"/>
      <c r="D62" s="64"/>
      <c r="E62" s="64"/>
      <c r="F62" s="64"/>
      <c r="G62" s="64"/>
      <c r="H62" s="64"/>
      <c r="I62" s="64"/>
      <c r="J62" s="64"/>
      <c r="K62" s="64"/>
      <c r="L62" s="64"/>
      <c r="M62" s="64"/>
      <c r="N62" s="64"/>
      <c r="O62" s="64"/>
      <c r="P62" s="64"/>
      <c r="Q62" s="64"/>
      <c r="R62" s="64"/>
      <c r="S62" s="64"/>
      <c r="AL62" s="64"/>
      <c r="AM62" s="64"/>
      <c r="AN62" s="64"/>
    </row>
    <row r="63" spans="1:40" customFormat="1" ht="12.6" customHeight="1" x14ac:dyDescent="0.25">
      <c r="A63" s="64"/>
      <c r="B63" s="64" t="s">
        <v>110</v>
      </c>
      <c r="C63" s="64"/>
      <c r="D63" s="64"/>
      <c r="E63" s="64"/>
      <c r="F63" s="64"/>
      <c r="G63" s="64"/>
      <c r="H63" s="64"/>
      <c r="I63" s="64"/>
      <c r="J63" s="64"/>
      <c r="K63" s="64"/>
      <c r="L63" s="64"/>
      <c r="M63" s="64"/>
      <c r="N63" s="64"/>
      <c r="O63" s="64"/>
      <c r="P63" s="64"/>
      <c r="Q63" s="64"/>
      <c r="R63" s="64"/>
      <c r="S63" s="64"/>
      <c r="AL63" s="64"/>
      <c r="AM63" s="64"/>
      <c r="AN63" s="64"/>
    </row>
    <row r="64" spans="1:40" customFormat="1" ht="12.6" customHeight="1" x14ac:dyDescent="0.25">
      <c r="A64" s="64"/>
      <c r="B64" s="64"/>
      <c r="C64" s="64"/>
      <c r="D64" s="64"/>
      <c r="E64" s="78"/>
      <c r="F64" s="64"/>
      <c r="G64" s="64"/>
      <c r="H64" s="64"/>
      <c r="I64" s="64"/>
      <c r="J64" s="64"/>
      <c r="K64" s="64"/>
      <c r="L64" s="64"/>
      <c r="M64" s="64"/>
      <c r="N64" s="64"/>
      <c r="O64" s="64"/>
      <c r="P64" s="64"/>
      <c r="Q64" s="64"/>
      <c r="R64" s="64"/>
      <c r="S64" s="64"/>
      <c r="AL64" s="64"/>
      <c r="AM64" s="64"/>
      <c r="AN64" s="64"/>
    </row>
    <row r="65" spans="1:40" customFormat="1" ht="12.6" customHeight="1" x14ac:dyDescent="0.25">
      <c r="A65" s="64"/>
      <c r="B65" s="71" t="s">
        <v>111</v>
      </c>
      <c r="C65" s="71"/>
      <c r="D65" s="71"/>
      <c r="E65" s="71"/>
      <c r="F65" s="71"/>
      <c r="G65" s="71"/>
      <c r="H65" s="71"/>
      <c r="I65" s="71"/>
      <c r="J65" s="71"/>
      <c r="K65" s="71"/>
      <c r="L65" s="71"/>
      <c r="M65" s="71"/>
      <c r="N65" s="71"/>
      <c r="O65" s="71"/>
      <c r="P65" s="71"/>
      <c r="Q65" s="71"/>
      <c r="R65" s="71"/>
      <c r="S65" s="71"/>
      <c r="AL65" s="64"/>
      <c r="AM65" s="64"/>
      <c r="AN65" s="64"/>
    </row>
    <row r="67" spans="1:40" ht="12.6" customHeight="1" x14ac:dyDescent="0.25">
      <c r="A67" s="64" t="s">
        <v>112</v>
      </c>
    </row>
    <row r="68" spans="1:40" ht="12.6" customHeight="1" x14ac:dyDescent="0.25">
      <c r="B68" s="64" t="s">
        <v>113</v>
      </c>
      <c r="C68" s="74"/>
      <c r="D68" s="74"/>
      <c r="E68" s="74"/>
      <c r="F68" s="74"/>
      <c r="G68" s="74"/>
      <c r="H68" s="74"/>
      <c r="I68" s="74"/>
      <c r="J68" s="74"/>
      <c r="K68" s="74"/>
      <c r="L68" s="74"/>
      <c r="M68" s="74"/>
      <c r="AG68" s="74"/>
      <c r="AH68" s="74"/>
      <c r="AI68" s="74"/>
      <c r="AJ68" s="74"/>
      <c r="AK68" s="74"/>
    </row>
    <row r="69" spans="1:40" ht="12.6" customHeight="1" x14ac:dyDescent="0.25">
      <c r="E69" s="78"/>
    </row>
    <row r="70" spans="1:40" ht="12.6" customHeight="1" x14ac:dyDescent="0.25">
      <c r="A70" s="64" t="s">
        <v>114</v>
      </c>
    </row>
    <row r="71" spans="1:40" ht="12.6" customHeight="1" x14ac:dyDescent="0.25">
      <c r="B71" s="64" t="s">
        <v>115</v>
      </c>
      <c r="Q71" s="79">
        <f>IF(I9*4/7&lt;=100,2500,IF(AND(I9*4/7&gt;100,I9*4/7&lt;=600),SUM(TRUNC((I9-1)*4/7/100)*5000),SUM(TRUNC((I9-0.1)*4/7/150+2)*5000)))</f>
        <v>10000</v>
      </c>
      <c r="R71" s="64" t="s">
        <v>116</v>
      </c>
    </row>
    <row r="72" spans="1:40" ht="12.6" customHeight="1" x14ac:dyDescent="0.25">
      <c r="R72" s="71"/>
    </row>
    <row r="73" spans="1:40" ht="12.6" customHeight="1" x14ac:dyDescent="0.25">
      <c r="B73" s="64" t="s">
        <v>117</v>
      </c>
    </row>
    <row r="74" spans="1:40" ht="12.6" customHeight="1" x14ac:dyDescent="0.25">
      <c r="A74" s="68"/>
      <c r="B74" s="68"/>
      <c r="C74" s="68"/>
      <c r="D74" s="68"/>
      <c r="E74" s="68"/>
      <c r="F74" s="68"/>
      <c r="G74" s="68"/>
      <c r="H74" s="68"/>
      <c r="I74" s="68"/>
      <c r="J74" s="68"/>
      <c r="K74" s="68"/>
      <c r="L74" s="68"/>
      <c r="M74" s="68"/>
      <c r="N74" s="68"/>
      <c r="O74" s="68"/>
      <c r="P74" s="68"/>
      <c r="Q74" s="68"/>
      <c r="R74" s="68"/>
      <c r="S74" s="68"/>
    </row>
    <row r="76" spans="1:40" s="80" customFormat="1" ht="12.6" customHeight="1" x14ac:dyDescent="0.25">
      <c r="A76" s="64" t="s">
        <v>118</v>
      </c>
    </row>
    <row r="78" spans="1:40" ht="12.6" customHeight="1" x14ac:dyDescent="0.25">
      <c r="A78" s="91" t="s">
        <v>119</v>
      </c>
      <c r="B78" s="91"/>
      <c r="C78" s="91"/>
      <c r="D78" s="91"/>
      <c r="E78" s="91"/>
      <c r="F78" s="97">
        <f>+F80*1.4</f>
        <v>2433.1999999999998</v>
      </c>
      <c r="G78" s="98" t="s">
        <v>120</v>
      </c>
      <c r="H78" s="102">
        <f>+F80*1.45</f>
        <v>2520.1</v>
      </c>
      <c r="I78" s="102"/>
      <c r="J78" s="91" t="s">
        <v>116</v>
      </c>
      <c r="K78" s="81"/>
      <c r="L78" s="81"/>
      <c r="M78" s="81"/>
      <c r="N78" s="81"/>
      <c r="O78" s="81"/>
      <c r="P78" s="81"/>
      <c r="Q78" s="81"/>
      <c r="R78" s="81"/>
      <c r="S78" s="81"/>
    </row>
    <row r="79" spans="1:40" ht="12.6" customHeight="1" x14ac:dyDescent="0.25">
      <c r="F79" s="81"/>
      <c r="G79" s="81"/>
      <c r="H79" s="81"/>
      <c r="I79" s="81"/>
      <c r="J79" s="81"/>
      <c r="K79" s="81"/>
      <c r="L79" s="81"/>
      <c r="M79" s="81"/>
      <c r="N79" s="81"/>
      <c r="O79" s="81"/>
      <c r="P79" s="81"/>
      <c r="Q79" s="81"/>
      <c r="R79" s="81"/>
      <c r="S79" s="81"/>
    </row>
    <row r="80" spans="1:40" ht="12.6" customHeight="1" x14ac:dyDescent="0.25">
      <c r="A80" s="64" t="s">
        <v>121</v>
      </c>
      <c r="F80" s="81">
        <f>(+E9+I9)*3.1+250</f>
        <v>1738</v>
      </c>
      <c r="G80" s="64" t="s">
        <v>116</v>
      </c>
      <c r="H80" s="81"/>
      <c r="I80" s="81"/>
      <c r="J80" s="81"/>
      <c r="K80" s="81"/>
      <c r="L80" s="81"/>
      <c r="M80" s="81"/>
      <c r="N80" s="81"/>
      <c r="O80" s="81"/>
      <c r="P80" s="81"/>
      <c r="Q80" s="81"/>
      <c r="R80" s="81"/>
      <c r="S80" s="81"/>
    </row>
    <row r="81" spans="1:19" ht="21.6" customHeight="1" x14ac:dyDescent="0.25">
      <c r="F81" s="103" t="s">
        <v>122</v>
      </c>
      <c r="G81" s="103"/>
      <c r="H81" s="103"/>
      <c r="I81" s="103"/>
      <c r="J81" s="103"/>
      <c r="K81" s="103"/>
      <c r="L81" s="103"/>
      <c r="M81" s="103"/>
      <c r="N81" s="103"/>
      <c r="O81" s="103"/>
      <c r="P81" s="103"/>
      <c r="Q81" s="103"/>
      <c r="R81" s="103"/>
      <c r="S81" s="103"/>
    </row>
    <row r="82" spans="1:19" ht="12.6" customHeight="1" x14ac:dyDescent="0.25">
      <c r="F82" s="83"/>
      <c r="G82" s="83"/>
      <c r="H82" s="83"/>
      <c r="I82" s="83"/>
      <c r="J82" s="83"/>
      <c r="K82" s="83"/>
      <c r="L82" s="83"/>
      <c r="M82" s="83"/>
      <c r="N82" s="83"/>
      <c r="O82" s="83"/>
      <c r="P82" s="83"/>
      <c r="Q82" s="83"/>
      <c r="R82" s="83"/>
      <c r="S82" s="83"/>
    </row>
    <row r="83" spans="1:19" ht="12.6" customHeight="1" x14ac:dyDescent="0.25">
      <c r="A83" s="64" t="s">
        <v>123</v>
      </c>
      <c r="F83" s="64">
        <f>(+E9+I9)*2.1</f>
        <v>1008</v>
      </c>
      <c r="G83" s="82" t="s">
        <v>120</v>
      </c>
      <c r="H83" s="104">
        <f>(+E9+I9)*2.2+30</f>
        <v>1086</v>
      </c>
      <c r="I83" s="104"/>
      <c r="J83" s="64" t="s">
        <v>116</v>
      </c>
    </row>
    <row r="84" spans="1:19" ht="12.6" customHeight="1" x14ac:dyDescent="0.25">
      <c r="F84" s="84" t="s">
        <v>124</v>
      </c>
    </row>
    <row r="85" spans="1:19" ht="12.6" customHeight="1" x14ac:dyDescent="0.25">
      <c r="F85" s="84"/>
    </row>
    <row r="86" spans="1:19" ht="12.6" customHeight="1" x14ac:dyDescent="0.25">
      <c r="A86" s="64" t="s">
        <v>125</v>
      </c>
      <c r="F86" s="64">
        <f>I9*0.3+100</f>
        <v>226</v>
      </c>
      <c r="G86" s="82" t="s">
        <v>120</v>
      </c>
      <c r="H86" s="105">
        <f>I9*0.35+115</f>
        <v>262</v>
      </c>
      <c r="I86" s="105"/>
      <c r="J86" s="64" t="s">
        <v>126</v>
      </c>
    </row>
    <row r="88" spans="1:19" ht="12.6" customHeight="1" x14ac:dyDescent="0.25">
      <c r="A88" s="64" t="s">
        <v>127</v>
      </c>
      <c r="F88" s="64">
        <f>(E9*0.45)+(I9*0.15)+15</f>
        <v>105</v>
      </c>
      <c r="G88" s="64" t="s">
        <v>116</v>
      </c>
    </row>
    <row r="89" spans="1:19" ht="12.6" customHeight="1" x14ac:dyDescent="0.25">
      <c r="F89" s="84" t="s">
        <v>128</v>
      </c>
    </row>
    <row r="91" spans="1:19" ht="12.6" customHeight="1" x14ac:dyDescent="0.25">
      <c r="A91" s="64" t="s">
        <v>129</v>
      </c>
      <c r="F91" s="64">
        <f>I9*0.25+20</f>
        <v>125</v>
      </c>
      <c r="G91" s="82" t="s">
        <v>120</v>
      </c>
      <c r="I91" s="64">
        <f>I9*0.3+30</f>
        <v>156</v>
      </c>
      <c r="J91" s="81" t="s">
        <v>130</v>
      </c>
    </row>
    <row r="92" spans="1:19" ht="12.6" customHeight="1" x14ac:dyDescent="0.25">
      <c r="F92" s="84" t="s">
        <v>131</v>
      </c>
      <c r="G92" s="82"/>
      <c r="J92" s="81"/>
    </row>
    <row r="94" spans="1:19" ht="12.6" customHeight="1" x14ac:dyDescent="0.25">
      <c r="A94" s="64" t="s">
        <v>132</v>
      </c>
      <c r="F94" s="64">
        <f>I9*0.1</f>
        <v>42</v>
      </c>
      <c r="G94" s="82" t="s">
        <v>120</v>
      </c>
      <c r="H94" s="104">
        <f>I9*0.15+15</f>
        <v>78</v>
      </c>
      <c r="I94" s="104"/>
      <c r="J94" s="64" t="s">
        <v>116</v>
      </c>
    </row>
    <row r="96" spans="1:19" ht="12.6" customHeight="1" x14ac:dyDescent="0.25">
      <c r="A96" s="64" t="s">
        <v>133</v>
      </c>
      <c r="E96" s="85"/>
      <c r="F96" s="81">
        <f>+F98*1.1</f>
        <v>17644</v>
      </c>
      <c r="G96" s="82" t="s">
        <v>120</v>
      </c>
      <c r="H96" s="99">
        <f>+F98*1.25</f>
        <v>20050</v>
      </c>
      <c r="I96" s="99"/>
      <c r="J96" s="64" t="s">
        <v>116</v>
      </c>
    </row>
    <row r="98" spans="1:19" ht="12.6" customHeight="1" x14ac:dyDescent="0.25">
      <c r="A98" s="64" t="s">
        <v>134</v>
      </c>
      <c r="F98" s="64">
        <f>(E9*10)+(I9*32)+2000</f>
        <v>16040</v>
      </c>
      <c r="G98" s="64" t="s">
        <v>116</v>
      </c>
    </row>
    <row r="100" spans="1:19" ht="12.6" customHeight="1" x14ac:dyDescent="0.25">
      <c r="A100" s="64" t="s">
        <v>135</v>
      </c>
      <c r="F100" s="64">
        <f>I9*20</f>
        <v>8400</v>
      </c>
      <c r="G100" s="82" t="s">
        <v>120</v>
      </c>
      <c r="H100" s="100">
        <f>ROUND(I9*22.5+750,0)</f>
        <v>10200</v>
      </c>
      <c r="I100" s="100"/>
      <c r="J100" s="64" t="s">
        <v>116</v>
      </c>
    </row>
    <row r="102" spans="1:19" ht="12.6" customHeight="1" x14ac:dyDescent="0.25">
      <c r="A102" s="64" t="s">
        <v>136</v>
      </c>
      <c r="F102" s="64">
        <f>I9*2+600</f>
        <v>1440</v>
      </c>
      <c r="G102" s="82" t="s">
        <v>120</v>
      </c>
      <c r="H102" s="100">
        <f>ROUND(I9*2.5+800,0)</f>
        <v>1850</v>
      </c>
      <c r="I102" s="100"/>
      <c r="J102" s="64" t="str">
        <f>IF(F102&lt;726,"m² but desirable to be minimum 33m×22m (plus margins)","m² with recommended minima for length 33m and width 22m (plus margins)")</f>
        <v>m² with recommended minima for length 33m and width 22m (plus margins)</v>
      </c>
    </row>
    <row r="104" spans="1:19" ht="12.6" customHeight="1" x14ac:dyDescent="0.25">
      <c r="A104" s="64" t="s">
        <v>137</v>
      </c>
      <c r="F104" s="64">
        <f>(E9+I9)*2.5+800</f>
        <v>2000</v>
      </c>
      <c r="G104" s="82" t="s">
        <v>120</v>
      </c>
      <c r="H104" s="100">
        <f>(E9+I9)*3+1000</f>
        <v>2440</v>
      </c>
      <c r="I104" s="100"/>
      <c r="J104" s="64" t="s">
        <v>116</v>
      </c>
    </row>
    <row r="106" spans="1:19" ht="12.6" customHeight="1" x14ac:dyDescent="0.25">
      <c r="A106" s="64" t="s">
        <v>138</v>
      </c>
      <c r="F106" s="64">
        <f>(E9+I9)*1.5+400</f>
        <v>1120</v>
      </c>
      <c r="G106" s="82" t="s">
        <v>120</v>
      </c>
      <c r="H106" s="100">
        <f>(E9+I9)*2+600</f>
        <v>1560</v>
      </c>
      <c r="I106" s="100"/>
      <c r="J106" s="64" t="s">
        <v>139</v>
      </c>
    </row>
    <row r="108" spans="1:19" ht="12.6" customHeight="1" x14ac:dyDescent="0.25">
      <c r="A108" s="64" t="s">
        <v>140</v>
      </c>
      <c r="F108" s="64">
        <f>(E9+I9)+200</f>
        <v>680</v>
      </c>
      <c r="G108" s="82" t="s">
        <v>120</v>
      </c>
      <c r="H108" s="100">
        <f>(E9+I9)*1.5+400</f>
        <v>1120</v>
      </c>
      <c r="I108" s="100"/>
      <c r="J108" s="64" t="s">
        <v>116</v>
      </c>
    </row>
    <row r="110" spans="1:19" ht="12.6" customHeight="1" x14ac:dyDescent="0.25">
      <c r="A110" s="64" t="s">
        <v>141</v>
      </c>
      <c r="F110" s="64">
        <f>(E9+I9)*5</f>
        <v>2400</v>
      </c>
      <c r="G110" s="64" t="s">
        <v>116</v>
      </c>
    </row>
    <row r="111" spans="1:19" ht="12.6" customHeight="1" x14ac:dyDescent="0.25">
      <c r="A111" s="68"/>
      <c r="B111" s="68"/>
      <c r="C111" s="68"/>
      <c r="D111" s="68"/>
      <c r="E111" s="68"/>
      <c r="F111" s="68"/>
      <c r="G111" s="68"/>
      <c r="H111" s="68"/>
      <c r="I111" s="68"/>
      <c r="J111" s="68"/>
      <c r="K111" s="68"/>
      <c r="L111" s="68"/>
      <c r="M111" s="68"/>
      <c r="N111" s="68"/>
      <c r="O111" s="68"/>
      <c r="P111" s="68"/>
      <c r="Q111" s="68"/>
      <c r="R111" s="68"/>
      <c r="S111" s="68"/>
    </row>
    <row r="114" spans="1:15" ht="12.6" customHeight="1" x14ac:dyDescent="0.25">
      <c r="A114" s="92" t="s">
        <v>167</v>
      </c>
      <c r="B114" s="93">
        <v>19100</v>
      </c>
      <c r="C114" s="94"/>
      <c r="D114" s="94"/>
      <c r="E114" s="94"/>
      <c r="F114" s="94"/>
      <c r="G114" s="94"/>
      <c r="H114" s="94"/>
      <c r="I114" s="94"/>
      <c r="J114" s="94"/>
      <c r="K114" s="94"/>
      <c r="L114" s="94"/>
      <c r="M114" s="94"/>
      <c r="N114" s="94"/>
      <c r="O114" s="94"/>
    </row>
    <row r="115" spans="1:15" ht="12.6" customHeight="1" x14ac:dyDescent="0.25">
      <c r="A115" s="92" t="s">
        <v>171</v>
      </c>
      <c r="B115" s="94"/>
      <c r="C115" s="94"/>
      <c r="D115" s="94"/>
      <c r="E115" s="94"/>
      <c r="F115" s="94"/>
      <c r="G115" s="94"/>
      <c r="H115" s="94"/>
      <c r="I115" s="94"/>
      <c r="J115" s="94"/>
      <c r="K115" s="94"/>
      <c r="L115" s="94"/>
      <c r="M115" s="94"/>
      <c r="N115" s="94"/>
      <c r="O115" s="94"/>
    </row>
  </sheetData>
  <mergeCells count="24">
    <mergeCell ref="B59:S59"/>
    <mergeCell ref="B12:S12"/>
    <mergeCell ref="B16:S16"/>
    <mergeCell ref="B21:S21"/>
    <mergeCell ref="B23:S23"/>
    <mergeCell ref="B25:S25"/>
    <mergeCell ref="B30:S30"/>
    <mergeCell ref="B43:S43"/>
    <mergeCell ref="B48:S48"/>
    <mergeCell ref="C50:R50"/>
    <mergeCell ref="C54:R54"/>
    <mergeCell ref="B56:S56"/>
    <mergeCell ref="H108:I108"/>
    <mergeCell ref="B61:S61"/>
    <mergeCell ref="H78:I78"/>
    <mergeCell ref="F81:S81"/>
    <mergeCell ref="H83:I83"/>
    <mergeCell ref="H86:I86"/>
    <mergeCell ref="H94:I94"/>
    <mergeCell ref="H96:I96"/>
    <mergeCell ref="H100:I100"/>
    <mergeCell ref="H102:I102"/>
    <mergeCell ref="H104:I104"/>
    <mergeCell ref="H106:I10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4"/>
  <sheetViews>
    <sheetView topLeftCell="A73" workbookViewId="0">
      <selection activeCell="C118" sqref="C118"/>
    </sheetView>
  </sheetViews>
  <sheetFormatPr defaultColWidth="4.7109375" defaultRowHeight="12.6" customHeight="1" x14ac:dyDescent="0.25"/>
  <cols>
    <col min="1" max="1" width="15.7109375" style="64" customWidth="1"/>
    <col min="2" max="2" width="10.85546875" style="64" customWidth="1"/>
    <col min="3" max="3" width="5.28515625" style="64" customWidth="1"/>
    <col min="4" max="4" width="3.28515625" style="64" customWidth="1"/>
    <col min="5" max="5" width="4.7109375" style="64" customWidth="1"/>
    <col min="6" max="6" width="8" style="64" customWidth="1"/>
    <col min="7" max="7" width="8.42578125" style="64" customWidth="1"/>
    <col min="8" max="8" width="5.85546875" style="64" customWidth="1"/>
    <col min="9" max="9" width="3.7109375" style="64" customWidth="1"/>
    <col min="10" max="10" width="5.140625" style="64" customWidth="1"/>
    <col min="11" max="12" width="5.28515625" style="64" customWidth="1"/>
    <col min="13" max="13" width="2.7109375" style="64" customWidth="1"/>
    <col min="14" max="14" width="5.7109375" style="64" customWidth="1"/>
    <col min="15" max="17" width="5.28515625" style="64" customWidth="1"/>
    <col min="18" max="18" width="7.5703125" style="64" customWidth="1"/>
    <col min="19" max="19" width="9.28515625" style="64" customWidth="1"/>
    <col min="20" max="22" width="4.7109375" style="64" customWidth="1"/>
    <col min="23" max="23" width="5.7109375" style="64" customWidth="1"/>
    <col min="24" max="24" width="4.7109375" style="64" customWidth="1"/>
    <col min="25" max="25" width="5.7109375" style="64" customWidth="1"/>
    <col min="26" max="36" width="4.7109375" style="64" customWidth="1"/>
    <col min="37" max="37" width="5.7109375" style="64" customWidth="1"/>
    <col min="38" max="256" width="4.7109375" style="64"/>
    <col min="257" max="259" width="5.28515625" style="64" customWidth="1"/>
    <col min="260" max="260" width="3.28515625" style="64" customWidth="1"/>
    <col min="261" max="261" width="4.7109375" style="64" customWidth="1"/>
    <col min="262" max="262" width="8" style="64" customWidth="1"/>
    <col min="263" max="263" width="4.5703125" style="64" customWidth="1"/>
    <col min="264" max="264" width="5.85546875" style="64" customWidth="1"/>
    <col min="265" max="265" width="3.7109375" style="64" customWidth="1"/>
    <col min="266" max="266" width="5.140625" style="64" customWidth="1"/>
    <col min="267" max="268" width="5.28515625" style="64" customWidth="1"/>
    <col min="269" max="269" width="2.7109375" style="64" customWidth="1"/>
    <col min="270" max="270" width="5.7109375" style="64" customWidth="1"/>
    <col min="271" max="273" width="5.28515625" style="64" customWidth="1"/>
    <col min="274" max="274" width="7.5703125" style="64" customWidth="1"/>
    <col min="275" max="275" width="9.28515625" style="64" customWidth="1"/>
    <col min="276" max="278" width="4.7109375" style="64" customWidth="1"/>
    <col min="279" max="279" width="5.7109375" style="64" customWidth="1"/>
    <col min="280" max="280" width="4.7109375" style="64" customWidth="1"/>
    <col min="281" max="281" width="5.7109375" style="64" customWidth="1"/>
    <col min="282" max="292" width="4.7109375" style="64" customWidth="1"/>
    <col min="293" max="293" width="5.7109375" style="64" customWidth="1"/>
    <col min="294" max="512" width="4.7109375" style="64"/>
    <col min="513" max="515" width="5.28515625" style="64" customWidth="1"/>
    <col min="516" max="516" width="3.28515625" style="64" customWidth="1"/>
    <col min="517" max="517" width="4.7109375" style="64" customWidth="1"/>
    <col min="518" max="518" width="8" style="64" customWidth="1"/>
    <col min="519" max="519" width="4.5703125" style="64" customWidth="1"/>
    <col min="520" max="520" width="5.85546875" style="64" customWidth="1"/>
    <col min="521" max="521" width="3.7109375" style="64" customWidth="1"/>
    <col min="522" max="522" width="5.140625" style="64" customWidth="1"/>
    <col min="523" max="524" width="5.28515625" style="64" customWidth="1"/>
    <col min="525" max="525" width="2.7109375" style="64" customWidth="1"/>
    <col min="526" max="526" width="5.7109375" style="64" customWidth="1"/>
    <col min="527" max="529" width="5.28515625" style="64" customWidth="1"/>
    <col min="530" max="530" width="7.5703125" style="64" customWidth="1"/>
    <col min="531" max="531" width="9.28515625" style="64" customWidth="1"/>
    <col min="532" max="534" width="4.7109375" style="64" customWidth="1"/>
    <col min="535" max="535" width="5.7109375" style="64" customWidth="1"/>
    <col min="536" max="536" width="4.7109375" style="64" customWidth="1"/>
    <col min="537" max="537" width="5.7109375" style="64" customWidth="1"/>
    <col min="538" max="548" width="4.7109375" style="64" customWidth="1"/>
    <col min="549" max="549" width="5.7109375" style="64" customWidth="1"/>
    <col min="550" max="768" width="4.7109375" style="64"/>
    <col min="769" max="771" width="5.28515625" style="64" customWidth="1"/>
    <col min="772" max="772" width="3.28515625" style="64" customWidth="1"/>
    <col min="773" max="773" width="4.7109375" style="64" customWidth="1"/>
    <col min="774" max="774" width="8" style="64" customWidth="1"/>
    <col min="775" max="775" width="4.5703125" style="64" customWidth="1"/>
    <col min="776" max="776" width="5.85546875" style="64" customWidth="1"/>
    <col min="777" max="777" width="3.7109375" style="64" customWidth="1"/>
    <col min="778" max="778" width="5.140625" style="64" customWidth="1"/>
    <col min="779" max="780" width="5.28515625" style="64" customWidth="1"/>
    <col min="781" max="781" width="2.7109375" style="64" customWidth="1"/>
    <col min="782" max="782" width="5.7109375" style="64" customWidth="1"/>
    <col min="783" max="785" width="5.28515625" style="64" customWidth="1"/>
    <col min="786" max="786" width="7.5703125" style="64" customWidth="1"/>
    <col min="787" max="787" width="9.28515625" style="64" customWidth="1"/>
    <col min="788" max="790" width="4.7109375" style="64" customWidth="1"/>
    <col min="791" max="791" width="5.7109375" style="64" customWidth="1"/>
    <col min="792" max="792" width="4.7109375" style="64" customWidth="1"/>
    <col min="793" max="793" width="5.7109375" style="64" customWidth="1"/>
    <col min="794" max="804" width="4.7109375" style="64" customWidth="1"/>
    <col min="805" max="805" width="5.7109375" style="64" customWidth="1"/>
    <col min="806" max="1024" width="4.7109375" style="64"/>
    <col min="1025" max="1027" width="5.28515625" style="64" customWidth="1"/>
    <col min="1028" max="1028" width="3.28515625" style="64" customWidth="1"/>
    <col min="1029" max="1029" width="4.7109375" style="64" customWidth="1"/>
    <col min="1030" max="1030" width="8" style="64" customWidth="1"/>
    <col min="1031" max="1031" width="4.5703125" style="64" customWidth="1"/>
    <col min="1032" max="1032" width="5.85546875" style="64" customWidth="1"/>
    <col min="1033" max="1033" width="3.7109375" style="64" customWidth="1"/>
    <col min="1034" max="1034" width="5.140625" style="64" customWidth="1"/>
    <col min="1035" max="1036" width="5.28515625" style="64" customWidth="1"/>
    <col min="1037" max="1037" width="2.7109375" style="64" customWidth="1"/>
    <col min="1038" max="1038" width="5.7109375" style="64" customWidth="1"/>
    <col min="1039" max="1041" width="5.28515625" style="64" customWidth="1"/>
    <col min="1042" max="1042" width="7.5703125" style="64" customWidth="1"/>
    <col min="1043" max="1043" width="9.28515625" style="64" customWidth="1"/>
    <col min="1044" max="1046" width="4.7109375" style="64" customWidth="1"/>
    <col min="1047" max="1047" width="5.7109375" style="64" customWidth="1"/>
    <col min="1048" max="1048" width="4.7109375" style="64" customWidth="1"/>
    <col min="1049" max="1049" width="5.7109375" style="64" customWidth="1"/>
    <col min="1050" max="1060" width="4.7109375" style="64" customWidth="1"/>
    <col min="1061" max="1061" width="5.7109375" style="64" customWidth="1"/>
    <col min="1062" max="1280" width="4.7109375" style="64"/>
    <col min="1281" max="1283" width="5.28515625" style="64" customWidth="1"/>
    <col min="1284" max="1284" width="3.28515625" style="64" customWidth="1"/>
    <col min="1285" max="1285" width="4.7109375" style="64" customWidth="1"/>
    <col min="1286" max="1286" width="8" style="64" customWidth="1"/>
    <col min="1287" max="1287" width="4.5703125" style="64" customWidth="1"/>
    <col min="1288" max="1288" width="5.85546875" style="64" customWidth="1"/>
    <col min="1289" max="1289" width="3.7109375" style="64" customWidth="1"/>
    <col min="1290" max="1290" width="5.140625" style="64" customWidth="1"/>
    <col min="1291" max="1292" width="5.28515625" style="64" customWidth="1"/>
    <col min="1293" max="1293" width="2.7109375" style="64" customWidth="1"/>
    <col min="1294" max="1294" width="5.7109375" style="64" customWidth="1"/>
    <col min="1295" max="1297" width="5.28515625" style="64" customWidth="1"/>
    <col min="1298" max="1298" width="7.5703125" style="64" customWidth="1"/>
    <col min="1299" max="1299" width="9.28515625" style="64" customWidth="1"/>
    <col min="1300" max="1302" width="4.7109375" style="64" customWidth="1"/>
    <col min="1303" max="1303" width="5.7109375" style="64" customWidth="1"/>
    <col min="1304" max="1304" width="4.7109375" style="64" customWidth="1"/>
    <col min="1305" max="1305" width="5.7109375" style="64" customWidth="1"/>
    <col min="1306" max="1316" width="4.7109375" style="64" customWidth="1"/>
    <col min="1317" max="1317" width="5.7109375" style="64" customWidth="1"/>
    <col min="1318" max="1536" width="4.7109375" style="64"/>
    <col min="1537" max="1539" width="5.28515625" style="64" customWidth="1"/>
    <col min="1540" max="1540" width="3.28515625" style="64" customWidth="1"/>
    <col min="1541" max="1541" width="4.7109375" style="64" customWidth="1"/>
    <col min="1542" max="1542" width="8" style="64" customWidth="1"/>
    <col min="1543" max="1543" width="4.5703125" style="64" customWidth="1"/>
    <col min="1544" max="1544" width="5.85546875" style="64" customWidth="1"/>
    <col min="1545" max="1545" width="3.7109375" style="64" customWidth="1"/>
    <col min="1546" max="1546" width="5.140625" style="64" customWidth="1"/>
    <col min="1547" max="1548" width="5.28515625" style="64" customWidth="1"/>
    <col min="1549" max="1549" width="2.7109375" style="64" customWidth="1"/>
    <col min="1550" max="1550" width="5.7109375" style="64" customWidth="1"/>
    <col min="1551" max="1553" width="5.28515625" style="64" customWidth="1"/>
    <col min="1554" max="1554" width="7.5703125" style="64" customWidth="1"/>
    <col min="1555" max="1555" width="9.28515625" style="64" customWidth="1"/>
    <col min="1556" max="1558" width="4.7109375" style="64" customWidth="1"/>
    <col min="1559" max="1559" width="5.7109375" style="64" customWidth="1"/>
    <col min="1560" max="1560" width="4.7109375" style="64" customWidth="1"/>
    <col min="1561" max="1561" width="5.7109375" style="64" customWidth="1"/>
    <col min="1562" max="1572" width="4.7109375" style="64" customWidth="1"/>
    <col min="1573" max="1573" width="5.7109375" style="64" customWidth="1"/>
    <col min="1574" max="1792" width="4.7109375" style="64"/>
    <col min="1793" max="1795" width="5.28515625" style="64" customWidth="1"/>
    <col min="1796" max="1796" width="3.28515625" style="64" customWidth="1"/>
    <col min="1797" max="1797" width="4.7109375" style="64" customWidth="1"/>
    <col min="1798" max="1798" width="8" style="64" customWidth="1"/>
    <col min="1799" max="1799" width="4.5703125" style="64" customWidth="1"/>
    <col min="1800" max="1800" width="5.85546875" style="64" customWidth="1"/>
    <col min="1801" max="1801" width="3.7109375" style="64" customWidth="1"/>
    <col min="1802" max="1802" width="5.140625" style="64" customWidth="1"/>
    <col min="1803" max="1804" width="5.28515625" style="64" customWidth="1"/>
    <col min="1805" max="1805" width="2.7109375" style="64" customWidth="1"/>
    <col min="1806" max="1806" width="5.7109375" style="64" customWidth="1"/>
    <col min="1807" max="1809" width="5.28515625" style="64" customWidth="1"/>
    <col min="1810" max="1810" width="7.5703125" style="64" customWidth="1"/>
    <col min="1811" max="1811" width="9.28515625" style="64" customWidth="1"/>
    <col min="1812" max="1814" width="4.7109375" style="64" customWidth="1"/>
    <col min="1815" max="1815" width="5.7109375" style="64" customWidth="1"/>
    <col min="1816" max="1816" width="4.7109375" style="64" customWidth="1"/>
    <col min="1817" max="1817" width="5.7109375" style="64" customWidth="1"/>
    <col min="1818" max="1828" width="4.7109375" style="64" customWidth="1"/>
    <col min="1829" max="1829" width="5.7109375" style="64" customWidth="1"/>
    <col min="1830" max="2048" width="4.7109375" style="64"/>
    <col min="2049" max="2051" width="5.28515625" style="64" customWidth="1"/>
    <col min="2052" max="2052" width="3.28515625" style="64" customWidth="1"/>
    <col min="2053" max="2053" width="4.7109375" style="64" customWidth="1"/>
    <col min="2054" max="2054" width="8" style="64" customWidth="1"/>
    <col min="2055" max="2055" width="4.5703125" style="64" customWidth="1"/>
    <col min="2056" max="2056" width="5.85546875" style="64" customWidth="1"/>
    <col min="2057" max="2057" width="3.7109375" style="64" customWidth="1"/>
    <col min="2058" max="2058" width="5.140625" style="64" customWidth="1"/>
    <col min="2059" max="2060" width="5.28515625" style="64" customWidth="1"/>
    <col min="2061" max="2061" width="2.7109375" style="64" customWidth="1"/>
    <col min="2062" max="2062" width="5.7109375" style="64" customWidth="1"/>
    <col min="2063" max="2065" width="5.28515625" style="64" customWidth="1"/>
    <col min="2066" max="2066" width="7.5703125" style="64" customWidth="1"/>
    <col min="2067" max="2067" width="9.28515625" style="64" customWidth="1"/>
    <col min="2068" max="2070" width="4.7109375" style="64" customWidth="1"/>
    <col min="2071" max="2071" width="5.7109375" style="64" customWidth="1"/>
    <col min="2072" max="2072" width="4.7109375" style="64" customWidth="1"/>
    <col min="2073" max="2073" width="5.7109375" style="64" customWidth="1"/>
    <col min="2074" max="2084" width="4.7109375" style="64" customWidth="1"/>
    <col min="2085" max="2085" width="5.7109375" style="64" customWidth="1"/>
    <col min="2086" max="2304" width="4.7109375" style="64"/>
    <col min="2305" max="2307" width="5.28515625" style="64" customWidth="1"/>
    <col min="2308" max="2308" width="3.28515625" style="64" customWidth="1"/>
    <col min="2309" max="2309" width="4.7109375" style="64" customWidth="1"/>
    <col min="2310" max="2310" width="8" style="64" customWidth="1"/>
    <col min="2311" max="2311" width="4.5703125" style="64" customWidth="1"/>
    <col min="2312" max="2312" width="5.85546875" style="64" customWidth="1"/>
    <col min="2313" max="2313" width="3.7109375" style="64" customWidth="1"/>
    <col min="2314" max="2314" width="5.140625" style="64" customWidth="1"/>
    <col min="2315" max="2316" width="5.28515625" style="64" customWidth="1"/>
    <col min="2317" max="2317" width="2.7109375" style="64" customWidth="1"/>
    <col min="2318" max="2318" width="5.7109375" style="64" customWidth="1"/>
    <col min="2319" max="2321" width="5.28515625" style="64" customWidth="1"/>
    <col min="2322" max="2322" width="7.5703125" style="64" customWidth="1"/>
    <col min="2323" max="2323" width="9.28515625" style="64" customWidth="1"/>
    <col min="2324" max="2326" width="4.7109375" style="64" customWidth="1"/>
    <col min="2327" max="2327" width="5.7109375" style="64" customWidth="1"/>
    <col min="2328" max="2328" width="4.7109375" style="64" customWidth="1"/>
    <col min="2329" max="2329" width="5.7109375" style="64" customWidth="1"/>
    <col min="2330" max="2340" width="4.7109375" style="64" customWidth="1"/>
    <col min="2341" max="2341" width="5.7109375" style="64" customWidth="1"/>
    <col min="2342" max="2560" width="4.7109375" style="64"/>
    <col min="2561" max="2563" width="5.28515625" style="64" customWidth="1"/>
    <col min="2564" max="2564" width="3.28515625" style="64" customWidth="1"/>
    <col min="2565" max="2565" width="4.7109375" style="64" customWidth="1"/>
    <col min="2566" max="2566" width="8" style="64" customWidth="1"/>
    <col min="2567" max="2567" width="4.5703125" style="64" customWidth="1"/>
    <col min="2568" max="2568" width="5.85546875" style="64" customWidth="1"/>
    <col min="2569" max="2569" width="3.7109375" style="64" customWidth="1"/>
    <col min="2570" max="2570" width="5.140625" style="64" customWidth="1"/>
    <col min="2571" max="2572" width="5.28515625" style="64" customWidth="1"/>
    <col min="2573" max="2573" width="2.7109375" style="64" customWidth="1"/>
    <col min="2574" max="2574" width="5.7109375" style="64" customWidth="1"/>
    <col min="2575" max="2577" width="5.28515625" style="64" customWidth="1"/>
    <col min="2578" max="2578" width="7.5703125" style="64" customWidth="1"/>
    <col min="2579" max="2579" width="9.28515625" style="64" customWidth="1"/>
    <col min="2580" max="2582" width="4.7109375" style="64" customWidth="1"/>
    <col min="2583" max="2583" width="5.7109375" style="64" customWidth="1"/>
    <col min="2584" max="2584" width="4.7109375" style="64" customWidth="1"/>
    <col min="2585" max="2585" width="5.7109375" style="64" customWidth="1"/>
    <col min="2586" max="2596" width="4.7109375" style="64" customWidth="1"/>
    <col min="2597" max="2597" width="5.7109375" style="64" customWidth="1"/>
    <col min="2598" max="2816" width="4.7109375" style="64"/>
    <col min="2817" max="2819" width="5.28515625" style="64" customWidth="1"/>
    <col min="2820" max="2820" width="3.28515625" style="64" customWidth="1"/>
    <col min="2821" max="2821" width="4.7109375" style="64" customWidth="1"/>
    <col min="2822" max="2822" width="8" style="64" customWidth="1"/>
    <col min="2823" max="2823" width="4.5703125" style="64" customWidth="1"/>
    <col min="2824" max="2824" width="5.85546875" style="64" customWidth="1"/>
    <col min="2825" max="2825" width="3.7109375" style="64" customWidth="1"/>
    <col min="2826" max="2826" width="5.140625" style="64" customWidth="1"/>
    <col min="2827" max="2828" width="5.28515625" style="64" customWidth="1"/>
    <col min="2829" max="2829" width="2.7109375" style="64" customWidth="1"/>
    <col min="2830" max="2830" width="5.7109375" style="64" customWidth="1"/>
    <col min="2831" max="2833" width="5.28515625" style="64" customWidth="1"/>
    <col min="2834" max="2834" width="7.5703125" style="64" customWidth="1"/>
    <col min="2835" max="2835" width="9.28515625" style="64" customWidth="1"/>
    <col min="2836" max="2838" width="4.7109375" style="64" customWidth="1"/>
    <col min="2839" max="2839" width="5.7109375" style="64" customWidth="1"/>
    <col min="2840" max="2840" width="4.7109375" style="64" customWidth="1"/>
    <col min="2841" max="2841" width="5.7109375" style="64" customWidth="1"/>
    <col min="2842" max="2852" width="4.7109375" style="64" customWidth="1"/>
    <col min="2853" max="2853" width="5.7109375" style="64" customWidth="1"/>
    <col min="2854" max="3072" width="4.7109375" style="64"/>
    <col min="3073" max="3075" width="5.28515625" style="64" customWidth="1"/>
    <col min="3076" max="3076" width="3.28515625" style="64" customWidth="1"/>
    <col min="3077" max="3077" width="4.7109375" style="64" customWidth="1"/>
    <col min="3078" max="3078" width="8" style="64" customWidth="1"/>
    <col min="3079" max="3079" width="4.5703125" style="64" customWidth="1"/>
    <col min="3080" max="3080" width="5.85546875" style="64" customWidth="1"/>
    <col min="3081" max="3081" width="3.7109375" style="64" customWidth="1"/>
    <col min="3082" max="3082" width="5.140625" style="64" customWidth="1"/>
    <col min="3083" max="3084" width="5.28515625" style="64" customWidth="1"/>
    <col min="3085" max="3085" width="2.7109375" style="64" customWidth="1"/>
    <col min="3086" max="3086" width="5.7109375" style="64" customWidth="1"/>
    <col min="3087" max="3089" width="5.28515625" style="64" customWidth="1"/>
    <col min="3090" max="3090" width="7.5703125" style="64" customWidth="1"/>
    <col min="3091" max="3091" width="9.28515625" style="64" customWidth="1"/>
    <col min="3092" max="3094" width="4.7109375" style="64" customWidth="1"/>
    <col min="3095" max="3095" width="5.7109375" style="64" customWidth="1"/>
    <col min="3096" max="3096" width="4.7109375" style="64" customWidth="1"/>
    <col min="3097" max="3097" width="5.7109375" style="64" customWidth="1"/>
    <col min="3098" max="3108" width="4.7109375" style="64" customWidth="1"/>
    <col min="3109" max="3109" width="5.7109375" style="64" customWidth="1"/>
    <col min="3110" max="3328" width="4.7109375" style="64"/>
    <col min="3329" max="3331" width="5.28515625" style="64" customWidth="1"/>
    <col min="3332" max="3332" width="3.28515625" style="64" customWidth="1"/>
    <col min="3333" max="3333" width="4.7109375" style="64" customWidth="1"/>
    <col min="3334" max="3334" width="8" style="64" customWidth="1"/>
    <col min="3335" max="3335" width="4.5703125" style="64" customWidth="1"/>
    <col min="3336" max="3336" width="5.85546875" style="64" customWidth="1"/>
    <col min="3337" max="3337" width="3.7109375" style="64" customWidth="1"/>
    <col min="3338" max="3338" width="5.140625" style="64" customWidth="1"/>
    <col min="3339" max="3340" width="5.28515625" style="64" customWidth="1"/>
    <col min="3341" max="3341" width="2.7109375" style="64" customWidth="1"/>
    <col min="3342" max="3342" width="5.7109375" style="64" customWidth="1"/>
    <col min="3343" max="3345" width="5.28515625" style="64" customWidth="1"/>
    <col min="3346" max="3346" width="7.5703125" style="64" customWidth="1"/>
    <col min="3347" max="3347" width="9.28515625" style="64" customWidth="1"/>
    <col min="3348" max="3350" width="4.7109375" style="64" customWidth="1"/>
    <col min="3351" max="3351" width="5.7109375" style="64" customWidth="1"/>
    <col min="3352" max="3352" width="4.7109375" style="64" customWidth="1"/>
    <col min="3353" max="3353" width="5.7109375" style="64" customWidth="1"/>
    <col min="3354" max="3364" width="4.7109375" style="64" customWidth="1"/>
    <col min="3365" max="3365" width="5.7109375" style="64" customWidth="1"/>
    <col min="3366" max="3584" width="4.7109375" style="64"/>
    <col min="3585" max="3587" width="5.28515625" style="64" customWidth="1"/>
    <col min="3588" max="3588" width="3.28515625" style="64" customWidth="1"/>
    <col min="3589" max="3589" width="4.7109375" style="64" customWidth="1"/>
    <col min="3590" max="3590" width="8" style="64" customWidth="1"/>
    <col min="3591" max="3591" width="4.5703125" style="64" customWidth="1"/>
    <col min="3592" max="3592" width="5.85546875" style="64" customWidth="1"/>
    <col min="3593" max="3593" width="3.7109375" style="64" customWidth="1"/>
    <col min="3594" max="3594" width="5.140625" style="64" customWidth="1"/>
    <col min="3595" max="3596" width="5.28515625" style="64" customWidth="1"/>
    <col min="3597" max="3597" width="2.7109375" style="64" customWidth="1"/>
    <col min="3598" max="3598" width="5.7109375" style="64" customWidth="1"/>
    <col min="3599" max="3601" width="5.28515625" style="64" customWidth="1"/>
    <col min="3602" max="3602" width="7.5703125" style="64" customWidth="1"/>
    <col min="3603" max="3603" width="9.28515625" style="64" customWidth="1"/>
    <col min="3604" max="3606" width="4.7109375" style="64" customWidth="1"/>
    <col min="3607" max="3607" width="5.7109375" style="64" customWidth="1"/>
    <col min="3608" max="3608" width="4.7109375" style="64" customWidth="1"/>
    <col min="3609" max="3609" width="5.7109375" style="64" customWidth="1"/>
    <col min="3610" max="3620" width="4.7109375" style="64" customWidth="1"/>
    <col min="3621" max="3621" width="5.7109375" style="64" customWidth="1"/>
    <col min="3622" max="3840" width="4.7109375" style="64"/>
    <col min="3841" max="3843" width="5.28515625" style="64" customWidth="1"/>
    <col min="3844" max="3844" width="3.28515625" style="64" customWidth="1"/>
    <col min="3845" max="3845" width="4.7109375" style="64" customWidth="1"/>
    <col min="3846" max="3846" width="8" style="64" customWidth="1"/>
    <col min="3847" max="3847" width="4.5703125" style="64" customWidth="1"/>
    <col min="3848" max="3848" width="5.85546875" style="64" customWidth="1"/>
    <col min="3849" max="3849" width="3.7109375" style="64" customWidth="1"/>
    <col min="3850" max="3850" width="5.140625" style="64" customWidth="1"/>
    <col min="3851" max="3852" width="5.28515625" style="64" customWidth="1"/>
    <col min="3853" max="3853" width="2.7109375" style="64" customWidth="1"/>
    <col min="3854" max="3854" width="5.7109375" style="64" customWidth="1"/>
    <col min="3855" max="3857" width="5.28515625" style="64" customWidth="1"/>
    <col min="3858" max="3858" width="7.5703125" style="64" customWidth="1"/>
    <col min="3859" max="3859" width="9.28515625" style="64" customWidth="1"/>
    <col min="3860" max="3862" width="4.7109375" style="64" customWidth="1"/>
    <col min="3863" max="3863" width="5.7109375" style="64" customWidth="1"/>
    <col min="3864" max="3864" width="4.7109375" style="64" customWidth="1"/>
    <col min="3865" max="3865" width="5.7109375" style="64" customWidth="1"/>
    <col min="3866" max="3876" width="4.7109375" style="64" customWidth="1"/>
    <col min="3877" max="3877" width="5.7109375" style="64" customWidth="1"/>
    <col min="3878" max="4096" width="4.7109375" style="64"/>
    <col min="4097" max="4099" width="5.28515625" style="64" customWidth="1"/>
    <col min="4100" max="4100" width="3.28515625" style="64" customWidth="1"/>
    <col min="4101" max="4101" width="4.7109375" style="64" customWidth="1"/>
    <col min="4102" max="4102" width="8" style="64" customWidth="1"/>
    <col min="4103" max="4103" width="4.5703125" style="64" customWidth="1"/>
    <col min="4104" max="4104" width="5.85546875" style="64" customWidth="1"/>
    <col min="4105" max="4105" width="3.7109375" style="64" customWidth="1"/>
    <col min="4106" max="4106" width="5.140625" style="64" customWidth="1"/>
    <col min="4107" max="4108" width="5.28515625" style="64" customWidth="1"/>
    <col min="4109" max="4109" width="2.7109375" style="64" customWidth="1"/>
    <col min="4110" max="4110" width="5.7109375" style="64" customWidth="1"/>
    <col min="4111" max="4113" width="5.28515625" style="64" customWidth="1"/>
    <col min="4114" max="4114" width="7.5703125" style="64" customWidth="1"/>
    <col min="4115" max="4115" width="9.28515625" style="64" customWidth="1"/>
    <col min="4116" max="4118" width="4.7109375" style="64" customWidth="1"/>
    <col min="4119" max="4119" width="5.7109375" style="64" customWidth="1"/>
    <col min="4120" max="4120" width="4.7109375" style="64" customWidth="1"/>
    <col min="4121" max="4121" width="5.7109375" style="64" customWidth="1"/>
    <col min="4122" max="4132" width="4.7109375" style="64" customWidth="1"/>
    <col min="4133" max="4133" width="5.7109375" style="64" customWidth="1"/>
    <col min="4134" max="4352" width="4.7109375" style="64"/>
    <col min="4353" max="4355" width="5.28515625" style="64" customWidth="1"/>
    <col min="4356" max="4356" width="3.28515625" style="64" customWidth="1"/>
    <col min="4357" max="4357" width="4.7109375" style="64" customWidth="1"/>
    <col min="4358" max="4358" width="8" style="64" customWidth="1"/>
    <col min="4359" max="4359" width="4.5703125" style="64" customWidth="1"/>
    <col min="4360" max="4360" width="5.85546875" style="64" customWidth="1"/>
    <col min="4361" max="4361" width="3.7109375" style="64" customWidth="1"/>
    <col min="4362" max="4362" width="5.140625" style="64" customWidth="1"/>
    <col min="4363" max="4364" width="5.28515625" style="64" customWidth="1"/>
    <col min="4365" max="4365" width="2.7109375" style="64" customWidth="1"/>
    <col min="4366" max="4366" width="5.7109375" style="64" customWidth="1"/>
    <col min="4367" max="4369" width="5.28515625" style="64" customWidth="1"/>
    <col min="4370" max="4370" width="7.5703125" style="64" customWidth="1"/>
    <col min="4371" max="4371" width="9.28515625" style="64" customWidth="1"/>
    <col min="4372" max="4374" width="4.7109375" style="64" customWidth="1"/>
    <col min="4375" max="4375" width="5.7109375" style="64" customWidth="1"/>
    <col min="4376" max="4376" width="4.7109375" style="64" customWidth="1"/>
    <col min="4377" max="4377" width="5.7109375" style="64" customWidth="1"/>
    <col min="4378" max="4388" width="4.7109375" style="64" customWidth="1"/>
    <col min="4389" max="4389" width="5.7109375" style="64" customWidth="1"/>
    <col min="4390" max="4608" width="4.7109375" style="64"/>
    <col min="4609" max="4611" width="5.28515625" style="64" customWidth="1"/>
    <col min="4612" max="4612" width="3.28515625" style="64" customWidth="1"/>
    <col min="4613" max="4613" width="4.7109375" style="64" customWidth="1"/>
    <col min="4614" max="4614" width="8" style="64" customWidth="1"/>
    <col min="4615" max="4615" width="4.5703125" style="64" customWidth="1"/>
    <col min="4616" max="4616" width="5.85546875" style="64" customWidth="1"/>
    <col min="4617" max="4617" width="3.7109375" style="64" customWidth="1"/>
    <col min="4618" max="4618" width="5.140625" style="64" customWidth="1"/>
    <col min="4619" max="4620" width="5.28515625" style="64" customWidth="1"/>
    <col min="4621" max="4621" width="2.7109375" style="64" customWidth="1"/>
    <col min="4622" max="4622" width="5.7109375" style="64" customWidth="1"/>
    <col min="4623" max="4625" width="5.28515625" style="64" customWidth="1"/>
    <col min="4626" max="4626" width="7.5703125" style="64" customWidth="1"/>
    <col min="4627" max="4627" width="9.28515625" style="64" customWidth="1"/>
    <col min="4628" max="4630" width="4.7109375" style="64" customWidth="1"/>
    <col min="4631" max="4631" width="5.7109375" style="64" customWidth="1"/>
    <col min="4632" max="4632" width="4.7109375" style="64" customWidth="1"/>
    <col min="4633" max="4633" width="5.7109375" style="64" customWidth="1"/>
    <col min="4634" max="4644" width="4.7109375" style="64" customWidth="1"/>
    <col min="4645" max="4645" width="5.7109375" style="64" customWidth="1"/>
    <col min="4646" max="4864" width="4.7109375" style="64"/>
    <col min="4865" max="4867" width="5.28515625" style="64" customWidth="1"/>
    <col min="4868" max="4868" width="3.28515625" style="64" customWidth="1"/>
    <col min="4869" max="4869" width="4.7109375" style="64" customWidth="1"/>
    <col min="4870" max="4870" width="8" style="64" customWidth="1"/>
    <col min="4871" max="4871" width="4.5703125" style="64" customWidth="1"/>
    <col min="4872" max="4872" width="5.85546875" style="64" customWidth="1"/>
    <col min="4873" max="4873" width="3.7109375" style="64" customWidth="1"/>
    <col min="4874" max="4874" width="5.140625" style="64" customWidth="1"/>
    <col min="4875" max="4876" width="5.28515625" style="64" customWidth="1"/>
    <col min="4877" max="4877" width="2.7109375" style="64" customWidth="1"/>
    <col min="4878" max="4878" width="5.7109375" style="64" customWidth="1"/>
    <col min="4879" max="4881" width="5.28515625" style="64" customWidth="1"/>
    <col min="4882" max="4882" width="7.5703125" style="64" customWidth="1"/>
    <col min="4883" max="4883" width="9.28515625" style="64" customWidth="1"/>
    <col min="4884" max="4886" width="4.7109375" style="64" customWidth="1"/>
    <col min="4887" max="4887" width="5.7109375" style="64" customWidth="1"/>
    <col min="4888" max="4888" width="4.7109375" style="64" customWidth="1"/>
    <col min="4889" max="4889" width="5.7109375" style="64" customWidth="1"/>
    <col min="4890" max="4900" width="4.7109375" style="64" customWidth="1"/>
    <col min="4901" max="4901" width="5.7109375" style="64" customWidth="1"/>
    <col min="4902" max="5120" width="4.7109375" style="64"/>
    <col min="5121" max="5123" width="5.28515625" style="64" customWidth="1"/>
    <col min="5124" max="5124" width="3.28515625" style="64" customWidth="1"/>
    <col min="5125" max="5125" width="4.7109375" style="64" customWidth="1"/>
    <col min="5126" max="5126" width="8" style="64" customWidth="1"/>
    <col min="5127" max="5127" width="4.5703125" style="64" customWidth="1"/>
    <col min="5128" max="5128" width="5.85546875" style="64" customWidth="1"/>
    <col min="5129" max="5129" width="3.7109375" style="64" customWidth="1"/>
    <col min="5130" max="5130" width="5.140625" style="64" customWidth="1"/>
    <col min="5131" max="5132" width="5.28515625" style="64" customWidth="1"/>
    <col min="5133" max="5133" width="2.7109375" style="64" customWidth="1"/>
    <col min="5134" max="5134" width="5.7109375" style="64" customWidth="1"/>
    <col min="5135" max="5137" width="5.28515625" style="64" customWidth="1"/>
    <col min="5138" max="5138" width="7.5703125" style="64" customWidth="1"/>
    <col min="5139" max="5139" width="9.28515625" style="64" customWidth="1"/>
    <col min="5140" max="5142" width="4.7109375" style="64" customWidth="1"/>
    <col min="5143" max="5143" width="5.7109375" style="64" customWidth="1"/>
    <col min="5144" max="5144" width="4.7109375" style="64" customWidth="1"/>
    <col min="5145" max="5145" width="5.7109375" style="64" customWidth="1"/>
    <col min="5146" max="5156" width="4.7109375" style="64" customWidth="1"/>
    <col min="5157" max="5157" width="5.7109375" style="64" customWidth="1"/>
    <col min="5158" max="5376" width="4.7109375" style="64"/>
    <col min="5377" max="5379" width="5.28515625" style="64" customWidth="1"/>
    <col min="5380" max="5380" width="3.28515625" style="64" customWidth="1"/>
    <col min="5381" max="5381" width="4.7109375" style="64" customWidth="1"/>
    <col min="5382" max="5382" width="8" style="64" customWidth="1"/>
    <col min="5383" max="5383" width="4.5703125" style="64" customWidth="1"/>
    <col min="5384" max="5384" width="5.85546875" style="64" customWidth="1"/>
    <col min="5385" max="5385" width="3.7109375" style="64" customWidth="1"/>
    <col min="5386" max="5386" width="5.140625" style="64" customWidth="1"/>
    <col min="5387" max="5388" width="5.28515625" style="64" customWidth="1"/>
    <col min="5389" max="5389" width="2.7109375" style="64" customWidth="1"/>
    <col min="5390" max="5390" width="5.7109375" style="64" customWidth="1"/>
    <col min="5391" max="5393" width="5.28515625" style="64" customWidth="1"/>
    <col min="5394" max="5394" width="7.5703125" style="64" customWidth="1"/>
    <col min="5395" max="5395" width="9.28515625" style="64" customWidth="1"/>
    <col min="5396" max="5398" width="4.7109375" style="64" customWidth="1"/>
    <col min="5399" max="5399" width="5.7109375" style="64" customWidth="1"/>
    <col min="5400" max="5400" width="4.7109375" style="64" customWidth="1"/>
    <col min="5401" max="5401" width="5.7109375" style="64" customWidth="1"/>
    <col min="5402" max="5412" width="4.7109375" style="64" customWidth="1"/>
    <col min="5413" max="5413" width="5.7109375" style="64" customWidth="1"/>
    <col min="5414" max="5632" width="4.7109375" style="64"/>
    <col min="5633" max="5635" width="5.28515625" style="64" customWidth="1"/>
    <col min="5636" max="5636" width="3.28515625" style="64" customWidth="1"/>
    <col min="5637" max="5637" width="4.7109375" style="64" customWidth="1"/>
    <col min="5638" max="5638" width="8" style="64" customWidth="1"/>
    <col min="5639" max="5639" width="4.5703125" style="64" customWidth="1"/>
    <col min="5640" max="5640" width="5.85546875" style="64" customWidth="1"/>
    <col min="5641" max="5641" width="3.7109375" style="64" customWidth="1"/>
    <col min="5642" max="5642" width="5.140625" style="64" customWidth="1"/>
    <col min="5643" max="5644" width="5.28515625" style="64" customWidth="1"/>
    <col min="5645" max="5645" width="2.7109375" style="64" customWidth="1"/>
    <col min="5646" max="5646" width="5.7109375" style="64" customWidth="1"/>
    <col min="5647" max="5649" width="5.28515625" style="64" customWidth="1"/>
    <col min="5650" max="5650" width="7.5703125" style="64" customWidth="1"/>
    <col min="5651" max="5651" width="9.28515625" style="64" customWidth="1"/>
    <col min="5652" max="5654" width="4.7109375" style="64" customWidth="1"/>
    <col min="5655" max="5655" width="5.7109375" style="64" customWidth="1"/>
    <col min="5656" max="5656" width="4.7109375" style="64" customWidth="1"/>
    <col min="5657" max="5657" width="5.7109375" style="64" customWidth="1"/>
    <col min="5658" max="5668" width="4.7109375" style="64" customWidth="1"/>
    <col min="5669" max="5669" width="5.7109375" style="64" customWidth="1"/>
    <col min="5670" max="5888" width="4.7109375" style="64"/>
    <col min="5889" max="5891" width="5.28515625" style="64" customWidth="1"/>
    <col min="5892" max="5892" width="3.28515625" style="64" customWidth="1"/>
    <col min="5893" max="5893" width="4.7109375" style="64" customWidth="1"/>
    <col min="5894" max="5894" width="8" style="64" customWidth="1"/>
    <col min="5895" max="5895" width="4.5703125" style="64" customWidth="1"/>
    <col min="5896" max="5896" width="5.85546875" style="64" customWidth="1"/>
    <col min="5897" max="5897" width="3.7109375" style="64" customWidth="1"/>
    <col min="5898" max="5898" width="5.140625" style="64" customWidth="1"/>
    <col min="5899" max="5900" width="5.28515625" style="64" customWidth="1"/>
    <col min="5901" max="5901" width="2.7109375" style="64" customWidth="1"/>
    <col min="5902" max="5902" width="5.7109375" style="64" customWidth="1"/>
    <col min="5903" max="5905" width="5.28515625" style="64" customWidth="1"/>
    <col min="5906" max="5906" width="7.5703125" style="64" customWidth="1"/>
    <col min="5907" max="5907" width="9.28515625" style="64" customWidth="1"/>
    <col min="5908" max="5910" width="4.7109375" style="64" customWidth="1"/>
    <col min="5911" max="5911" width="5.7109375" style="64" customWidth="1"/>
    <col min="5912" max="5912" width="4.7109375" style="64" customWidth="1"/>
    <col min="5913" max="5913" width="5.7109375" style="64" customWidth="1"/>
    <col min="5914" max="5924" width="4.7109375" style="64" customWidth="1"/>
    <col min="5925" max="5925" width="5.7109375" style="64" customWidth="1"/>
    <col min="5926" max="6144" width="4.7109375" style="64"/>
    <col min="6145" max="6147" width="5.28515625" style="64" customWidth="1"/>
    <col min="6148" max="6148" width="3.28515625" style="64" customWidth="1"/>
    <col min="6149" max="6149" width="4.7109375" style="64" customWidth="1"/>
    <col min="6150" max="6150" width="8" style="64" customWidth="1"/>
    <col min="6151" max="6151" width="4.5703125" style="64" customWidth="1"/>
    <col min="6152" max="6152" width="5.85546875" style="64" customWidth="1"/>
    <col min="6153" max="6153" width="3.7109375" style="64" customWidth="1"/>
    <col min="6154" max="6154" width="5.140625" style="64" customWidth="1"/>
    <col min="6155" max="6156" width="5.28515625" style="64" customWidth="1"/>
    <col min="6157" max="6157" width="2.7109375" style="64" customWidth="1"/>
    <col min="6158" max="6158" width="5.7109375" style="64" customWidth="1"/>
    <col min="6159" max="6161" width="5.28515625" style="64" customWidth="1"/>
    <col min="6162" max="6162" width="7.5703125" style="64" customWidth="1"/>
    <col min="6163" max="6163" width="9.28515625" style="64" customWidth="1"/>
    <col min="6164" max="6166" width="4.7109375" style="64" customWidth="1"/>
    <col min="6167" max="6167" width="5.7109375" style="64" customWidth="1"/>
    <col min="6168" max="6168" width="4.7109375" style="64" customWidth="1"/>
    <col min="6169" max="6169" width="5.7109375" style="64" customWidth="1"/>
    <col min="6170" max="6180" width="4.7109375" style="64" customWidth="1"/>
    <col min="6181" max="6181" width="5.7109375" style="64" customWidth="1"/>
    <col min="6182" max="6400" width="4.7109375" style="64"/>
    <col min="6401" max="6403" width="5.28515625" style="64" customWidth="1"/>
    <col min="6404" max="6404" width="3.28515625" style="64" customWidth="1"/>
    <col min="6405" max="6405" width="4.7109375" style="64" customWidth="1"/>
    <col min="6406" max="6406" width="8" style="64" customWidth="1"/>
    <col min="6407" max="6407" width="4.5703125" style="64" customWidth="1"/>
    <col min="6408" max="6408" width="5.85546875" style="64" customWidth="1"/>
    <col min="6409" max="6409" width="3.7109375" style="64" customWidth="1"/>
    <col min="6410" max="6410" width="5.140625" style="64" customWidth="1"/>
    <col min="6411" max="6412" width="5.28515625" style="64" customWidth="1"/>
    <col min="6413" max="6413" width="2.7109375" style="64" customWidth="1"/>
    <col min="6414" max="6414" width="5.7109375" style="64" customWidth="1"/>
    <col min="6415" max="6417" width="5.28515625" style="64" customWidth="1"/>
    <col min="6418" max="6418" width="7.5703125" style="64" customWidth="1"/>
    <col min="6419" max="6419" width="9.28515625" style="64" customWidth="1"/>
    <col min="6420" max="6422" width="4.7109375" style="64" customWidth="1"/>
    <col min="6423" max="6423" width="5.7109375" style="64" customWidth="1"/>
    <col min="6424" max="6424" width="4.7109375" style="64" customWidth="1"/>
    <col min="6425" max="6425" width="5.7109375" style="64" customWidth="1"/>
    <col min="6426" max="6436" width="4.7109375" style="64" customWidth="1"/>
    <col min="6437" max="6437" width="5.7109375" style="64" customWidth="1"/>
    <col min="6438" max="6656" width="4.7109375" style="64"/>
    <col min="6657" max="6659" width="5.28515625" style="64" customWidth="1"/>
    <col min="6660" max="6660" width="3.28515625" style="64" customWidth="1"/>
    <col min="6661" max="6661" width="4.7109375" style="64" customWidth="1"/>
    <col min="6662" max="6662" width="8" style="64" customWidth="1"/>
    <col min="6663" max="6663" width="4.5703125" style="64" customWidth="1"/>
    <col min="6664" max="6664" width="5.85546875" style="64" customWidth="1"/>
    <col min="6665" max="6665" width="3.7109375" style="64" customWidth="1"/>
    <col min="6666" max="6666" width="5.140625" style="64" customWidth="1"/>
    <col min="6667" max="6668" width="5.28515625" style="64" customWidth="1"/>
    <col min="6669" max="6669" width="2.7109375" style="64" customWidth="1"/>
    <col min="6670" max="6670" width="5.7109375" style="64" customWidth="1"/>
    <col min="6671" max="6673" width="5.28515625" style="64" customWidth="1"/>
    <col min="6674" max="6674" width="7.5703125" style="64" customWidth="1"/>
    <col min="6675" max="6675" width="9.28515625" style="64" customWidth="1"/>
    <col min="6676" max="6678" width="4.7109375" style="64" customWidth="1"/>
    <col min="6679" max="6679" width="5.7109375" style="64" customWidth="1"/>
    <col min="6680" max="6680" width="4.7109375" style="64" customWidth="1"/>
    <col min="6681" max="6681" width="5.7109375" style="64" customWidth="1"/>
    <col min="6682" max="6692" width="4.7109375" style="64" customWidth="1"/>
    <col min="6693" max="6693" width="5.7109375" style="64" customWidth="1"/>
    <col min="6694" max="6912" width="4.7109375" style="64"/>
    <col min="6913" max="6915" width="5.28515625" style="64" customWidth="1"/>
    <col min="6916" max="6916" width="3.28515625" style="64" customWidth="1"/>
    <col min="6917" max="6917" width="4.7109375" style="64" customWidth="1"/>
    <col min="6918" max="6918" width="8" style="64" customWidth="1"/>
    <col min="6919" max="6919" width="4.5703125" style="64" customWidth="1"/>
    <col min="6920" max="6920" width="5.85546875" style="64" customWidth="1"/>
    <col min="6921" max="6921" width="3.7109375" style="64" customWidth="1"/>
    <col min="6922" max="6922" width="5.140625" style="64" customWidth="1"/>
    <col min="6923" max="6924" width="5.28515625" style="64" customWidth="1"/>
    <col min="6925" max="6925" width="2.7109375" style="64" customWidth="1"/>
    <col min="6926" max="6926" width="5.7109375" style="64" customWidth="1"/>
    <col min="6927" max="6929" width="5.28515625" style="64" customWidth="1"/>
    <col min="6930" max="6930" width="7.5703125" style="64" customWidth="1"/>
    <col min="6931" max="6931" width="9.28515625" style="64" customWidth="1"/>
    <col min="6932" max="6934" width="4.7109375" style="64" customWidth="1"/>
    <col min="6935" max="6935" width="5.7109375" style="64" customWidth="1"/>
    <col min="6936" max="6936" width="4.7109375" style="64" customWidth="1"/>
    <col min="6937" max="6937" width="5.7109375" style="64" customWidth="1"/>
    <col min="6938" max="6948" width="4.7109375" style="64" customWidth="1"/>
    <col min="6949" max="6949" width="5.7109375" style="64" customWidth="1"/>
    <col min="6950" max="7168" width="4.7109375" style="64"/>
    <col min="7169" max="7171" width="5.28515625" style="64" customWidth="1"/>
    <col min="7172" max="7172" width="3.28515625" style="64" customWidth="1"/>
    <col min="7173" max="7173" width="4.7109375" style="64" customWidth="1"/>
    <col min="7174" max="7174" width="8" style="64" customWidth="1"/>
    <col min="7175" max="7175" width="4.5703125" style="64" customWidth="1"/>
    <col min="7176" max="7176" width="5.85546875" style="64" customWidth="1"/>
    <col min="7177" max="7177" width="3.7109375" style="64" customWidth="1"/>
    <col min="7178" max="7178" width="5.140625" style="64" customWidth="1"/>
    <col min="7179" max="7180" width="5.28515625" style="64" customWidth="1"/>
    <col min="7181" max="7181" width="2.7109375" style="64" customWidth="1"/>
    <col min="7182" max="7182" width="5.7109375" style="64" customWidth="1"/>
    <col min="7183" max="7185" width="5.28515625" style="64" customWidth="1"/>
    <col min="7186" max="7186" width="7.5703125" style="64" customWidth="1"/>
    <col min="7187" max="7187" width="9.28515625" style="64" customWidth="1"/>
    <col min="7188" max="7190" width="4.7109375" style="64" customWidth="1"/>
    <col min="7191" max="7191" width="5.7109375" style="64" customWidth="1"/>
    <col min="7192" max="7192" width="4.7109375" style="64" customWidth="1"/>
    <col min="7193" max="7193" width="5.7109375" style="64" customWidth="1"/>
    <col min="7194" max="7204" width="4.7109375" style="64" customWidth="1"/>
    <col min="7205" max="7205" width="5.7109375" style="64" customWidth="1"/>
    <col min="7206" max="7424" width="4.7109375" style="64"/>
    <col min="7425" max="7427" width="5.28515625" style="64" customWidth="1"/>
    <col min="7428" max="7428" width="3.28515625" style="64" customWidth="1"/>
    <col min="7429" max="7429" width="4.7109375" style="64" customWidth="1"/>
    <col min="7430" max="7430" width="8" style="64" customWidth="1"/>
    <col min="7431" max="7431" width="4.5703125" style="64" customWidth="1"/>
    <col min="7432" max="7432" width="5.85546875" style="64" customWidth="1"/>
    <col min="7433" max="7433" width="3.7109375" style="64" customWidth="1"/>
    <col min="7434" max="7434" width="5.140625" style="64" customWidth="1"/>
    <col min="7435" max="7436" width="5.28515625" style="64" customWidth="1"/>
    <col min="7437" max="7437" width="2.7109375" style="64" customWidth="1"/>
    <col min="7438" max="7438" width="5.7109375" style="64" customWidth="1"/>
    <col min="7439" max="7441" width="5.28515625" style="64" customWidth="1"/>
    <col min="7442" max="7442" width="7.5703125" style="64" customWidth="1"/>
    <col min="7443" max="7443" width="9.28515625" style="64" customWidth="1"/>
    <col min="7444" max="7446" width="4.7109375" style="64" customWidth="1"/>
    <col min="7447" max="7447" width="5.7109375" style="64" customWidth="1"/>
    <col min="7448" max="7448" width="4.7109375" style="64" customWidth="1"/>
    <col min="7449" max="7449" width="5.7109375" style="64" customWidth="1"/>
    <col min="7450" max="7460" width="4.7109375" style="64" customWidth="1"/>
    <col min="7461" max="7461" width="5.7109375" style="64" customWidth="1"/>
    <col min="7462" max="7680" width="4.7109375" style="64"/>
    <col min="7681" max="7683" width="5.28515625" style="64" customWidth="1"/>
    <col min="7684" max="7684" width="3.28515625" style="64" customWidth="1"/>
    <col min="7685" max="7685" width="4.7109375" style="64" customWidth="1"/>
    <col min="7686" max="7686" width="8" style="64" customWidth="1"/>
    <col min="7687" max="7687" width="4.5703125" style="64" customWidth="1"/>
    <col min="7688" max="7688" width="5.85546875" style="64" customWidth="1"/>
    <col min="7689" max="7689" width="3.7109375" style="64" customWidth="1"/>
    <col min="7690" max="7690" width="5.140625" style="64" customWidth="1"/>
    <col min="7691" max="7692" width="5.28515625" style="64" customWidth="1"/>
    <col min="7693" max="7693" width="2.7109375" style="64" customWidth="1"/>
    <col min="7694" max="7694" width="5.7109375" style="64" customWidth="1"/>
    <col min="7695" max="7697" width="5.28515625" style="64" customWidth="1"/>
    <col min="7698" max="7698" width="7.5703125" style="64" customWidth="1"/>
    <col min="7699" max="7699" width="9.28515625" style="64" customWidth="1"/>
    <col min="7700" max="7702" width="4.7109375" style="64" customWidth="1"/>
    <col min="7703" max="7703" width="5.7109375" style="64" customWidth="1"/>
    <col min="7704" max="7704" width="4.7109375" style="64" customWidth="1"/>
    <col min="7705" max="7705" width="5.7109375" style="64" customWidth="1"/>
    <col min="7706" max="7716" width="4.7109375" style="64" customWidth="1"/>
    <col min="7717" max="7717" width="5.7109375" style="64" customWidth="1"/>
    <col min="7718" max="7936" width="4.7109375" style="64"/>
    <col min="7937" max="7939" width="5.28515625" style="64" customWidth="1"/>
    <col min="7940" max="7940" width="3.28515625" style="64" customWidth="1"/>
    <col min="7941" max="7941" width="4.7109375" style="64" customWidth="1"/>
    <col min="7942" max="7942" width="8" style="64" customWidth="1"/>
    <col min="7943" max="7943" width="4.5703125" style="64" customWidth="1"/>
    <col min="7944" max="7944" width="5.85546875" style="64" customWidth="1"/>
    <col min="7945" max="7945" width="3.7109375" style="64" customWidth="1"/>
    <col min="7946" max="7946" width="5.140625" style="64" customWidth="1"/>
    <col min="7947" max="7948" width="5.28515625" style="64" customWidth="1"/>
    <col min="7949" max="7949" width="2.7109375" style="64" customWidth="1"/>
    <col min="7950" max="7950" width="5.7109375" style="64" customWidth="1"/>
    <col min="7951" max="7953" width="5.28515625" style="64" customWidth="1"/>
    <col min="7954" max="7954" width="7.5703125" style="64" customWidth="1"/>
    <col min="7955" max="7955" width="9.28515625" style="64" customWidth="1"/>
    <col min="7956" max="7958" width="4.7109375" style="64" customWidth="1"/>
    <col min="7959" max="7959" width="5.7109375" style="64" customWidth="1"/>
    <col min="7960" max="7960" width="4.7109375" style="64" customWidth="1"/>
    <col min="7961" max="7961" width="5.7109375" style="64" customWidth="1"/>
    <col min="7962" max="7972" width="4.7109375" style="64" customWidth="1"/>
    <col min="7973" max="7973" width="5.7109375" style="64" customWidth="1"/>
    <col min="7974" max="8192" width="4.7109375" style="64"/>
    <col min="8193" max="8195" width="5.28515625" style="64" customWidth="1"/>
    <col min="8196" max="8196" width="3.28515625" style="64" customWidth="1"/>
    <col min="8197" max="8197" width="4.7109375" style="64" customWidth="1"/>
    <col min="8198" max="8198" width="8" style="64" customWidth="1"/>
    <col min="8199" max="8199" width="4.5703125" style="64" customWidth="1"/>
    <col min="8200" max="8200" width="5.85546875" style="64" customWidth="1"/>
    <col min="8201" max="8201" width="3.7109375" style="64" customWidth="1"/>
    <col min="8202" max="8202" width="5.140625" style="64" customWidth="1"/>
    <col min="8203" max="8204" width="5.28515625" style="64" customWidth="1"/>
    <col min="8205" max="8205" width="2.7109375" style="64" customWidth="1"/>
    <col min="8206" max="8206" width="5.7109375" style="64" customWidth="1"/>
    <col min="8207" max="8209" width="5.28515625" style="64" customWidth="1"/>
    <col min="8210" max="8210" width="7.5703125" style="64" customWidth="1"/>
    <col min="8211" max="8211" width="9.28515625" style="64" customWidth="1"/>
    <col min="8212" max="8214" width="4.7109375" style="64" customWidth="1"/>
    <col min="8215" max="8215" width="5.7109375" style="64" customWidth="1"/>
    <col min="8216" max="8216" width="4.7109375" style="64" customWidth="1"/>
    <col min="8217" max="8217" width="5.7109375" style="64" customWidth="1"/>
    <col min="8218" max="8228" width="4.7109375" style="64" customWidth="1"/>
    <col min="8229" max="8229" width="5.7109375" style="64" customWidth="1"/>
    <col min="8230" max="8448" width="4.7109375" style="64"/>
    <col min="8449" max="8451" width="5.28515625" style="64" customWidth="1"/>
    <col min="8452" max="8452" width="3.28515625" style="64" customWidth="1"/>
    <col min="8453" max="8453" width="4.7109375" style="64" customWidth="1"/>
    <col min="8454" max="8454" width="8" style="64" customWidth="1"/>
    <col min="8455" max="8455" width="4.5703125" style="64" customWidth="1"/>
    <col min="8456" max="8456" width="5.85546875" style="64" customWidth="1"/>
    <col min="8457" max="8457" width="3.7109375" style="64" customWidth="1"/>
    <col min="8458" max="8458" width="5.140625" style="64" customWidth="1"/>
    <col min="8459" max="8460" width="5.28515625" style="64" customWidth="1"/>
    <col min="8461" max="8461" width="2.7109375" style="64" customWidth="1"/>
    <col min="8462" max="8462" width="5.7109375" style="64" customWidth="1"/>
    <col min="8463" max="8465" width="5.28515625" style="64" customWidth="1"/>
    <col min="8466" max="8466" width="7.5703125" style="64" customWidth="1"/>
    <col min="8467" max="8467" width="9.28515625" style="64" customWidth="1"/>
    <col min="8468" max="8470" width="4.7109375" style="64" customWidth="1"/>
    <col min="8471" max="8471" width="5.7109375" style="64" customWidth="1"/>
    <col min="8472" max="8472" width="4.7109375" style="64" customWidth="1"/>
    <col min="8473" max="8473" width="5.7109375" style="64" customWidth="1"/>
    <col min="8474" max="8484" width="4.7109375" style="64" customWidth="1"/>
    <col min="8485" max="8485" width="5.7109375" style="64" customWidth="1"/>
    <col min="8486" max="8704" width="4.7109375" style="64"/>
    <col min="8705" max="8707" width="5.28515625" style="64" customWidth="1"/>
    <col min="8708" max="8708" width="3.28515625" style="64" customWidth="1"/>
    <col min="8709" max="8709" width="4.7109375" style="64" customWidth="1"/>
    <col min="8710" max="8710" width="8" style="64" customWidth="1"/>
    <col min="8711" max="8711" width="4.5703125" style="64" customWidth="1"/>
    <col min="8712" max="8712" width="5.85546875" style="64" customWidth="1"/>
    <col min="8713" max="8713" width="3.7109375" style="64" customWidth="1"/>
    <col min="8714" max="8714" width="5.140625" style="64" customWidth="1"/>
    <col min="8715" max="8716" width="5.28515625" style="64" customWidth="1"/>
    <col min="8717" max="8717" width="2.7109375" style="64" customWidth="1"/>
    <col min="8718" max="8718" width="5.7109375" style="64" customWidth="1"/>
    <col min="8719" max="8721" width="5.28515625" style="64" customWidth="1"/>
    <col min="8722" max="8722" width="7.5703125" style="64" customWidth="1"/>
    <col min="8723" max="8723" width="9.28515625" style="64" customWidth="1"/>
    <col min="8724" max="8726" width="4.7109375" style="64" customWidth="1"/>
    <col min="8727" max="8727" width="5.7109375" style="64" customWidth="1"/>
    <col min="8728" max="8728" width="4.7109375" style="64" customWidth="1"/>
    <col min="8729" max="8729" width="5.7109375" style="64" customWidth="1"/>
    <col min="8730" max="8740" width="4.7109375" style="64" customWidth="1"/>
    <col min="8741" max="8741" width="5.7109375" style="64" customWidth="1"/>
    <col min="8742" max="8960" width="4.7109375" style="64"/>
    <col min="8961" max="8963" width="5.28515625" style="64" customWidth="1"/>
    <col min="8964" max="8964" width="3.28515625" style="64" customWidth="1"/>
    <col min="8965" max="8965" width="4.7109375" style="64" customWidth="1"/>
    <col min="8966" max="8966" width="8" style="64" customWidth="1"/>
    <col min="8967" max="8967" width="4.5703125" style="64" customWidth="1"/>
    <col min="8968" max="8968" width="5.85546875" style="64" customWidth="1"/>
    <col min="8969" max="8969" width="3.7109375" style="64" customWidth="1"/>
    <col min="8970" max="8970" width="5.140625" style="64" customWidth="1"/>
    <col min="8971" max="8972" width="5.28515625" style="64" customWidth="1"/>
    <col min="8973" max="8973" width="2.7109375" style="64" customWidth="1"/>
    <col min="8974" max="8974" width="5.7109375" style="64" customWidth="1"/>
    <col min="8975" max="8977" width="5.28515625" style="64" customWidth="1"/>
    <col min="8978" max="8978" width="7.5703125" style="64" customWidth="1"/>
    <col min="8979" max="8979" width="9.28515625" style="64" customWidth="1"/>
    <col min="8980" max="8982" width="4.7109375" style="64" customWidth="1"/>
    <col min="8983" max="8983" width="5.7109375" style="64" customWidth="1"/>
    <col min="8984" max="8984" width="4.7109375" style="64" customWidth="1"/>
    <col min="8985" max="8985" width="5.7109375" style="64" customWidth="1"/>
    <col min="8986" max="8996" width="4.7109375" style="64" customWidth="1"/>
    <col min="8997" max="8997" width="5.7109375" style="64" customWidth="1"/>
    <col min="8998" max="9216" width="4.7109375" style="64"/>
    <col min="9217" max="9219" width="5.28515625" style="64" customWidth="1"/>
    <col min="9220" max="9220" width="3.28515625" style="64" customWidth="1"/>
    <col min="9221" max="9221" width="4.7109375" style="64" customWidth="1"/>
    <col min="9222" max="9222" width="8" style="64" customWidth="1"/>
    <col min="9223" max="9223" width="4.5703125" style="64" customWidth="1"/>
    <col min="9224" max="9224" width="5.85546875" style="64" customWidth="1"/>
    <col min="9225" max="9225" width="3.7109375" style="64" customWidth="1"/>
    <col min="9226" max="9226" width="5.140625" style="64" customWidth="1"/>
    <col min="9227" max="9228" width="5.28515625" style="64" customWidth="1"/>
    <col min="9229" max="9229" width="2.7109375" style="64" customWidth="1"/>
    <col min="9230" max="9230" width="5.7109375" style="64" customWidth="1"/>
    <col min="9231" max="9233" width="5.28515625" style="64" customWidth="1"/>
    <col min="9234" max="9234" width="7.5703125" style="64" customWidth="1"/>
    <col min="9235" max="9235" width="9.28515625" style="64" customWidth="1"/>
    <col min="9236" max="9238" width="4.7109375" style="64" customWidth="1"/>
    <col min="9239" max="9239" width="5.7109375" style="64" customWidth="1"/>
    <col min="9240" max="9240" width="4.7109375" style="64" customWidth="1"/>
    <col min="9241" max="9241" width="5.7109375" style="64" customWidth="1"/>
    <col min="9242" max="9252" width="4.7109375" style="64" customWidth="1"/>
    <col min="9253" max="9253" width="5.7109375" style="64" customWidth="1"/>
    <col min="9254" max="9472" width="4.7109375" style="64"/>
    <col min="9473" max="9475" width="5.28515625" style="64" customWidth="1"/>
    <col min="9476" max="9476" width="3.28515625" style="64" customWidth="1"/>
    <col min="9477" max="9477" width="4.7109375" style="64" customWidth="1"/>
    <col min="9478" max="9478" width="8" style="64" customWidth="1"/>
    <col min="9479" max="9479" width="4.5703125" style="64" customWidth="1"/>
    <col min="9480" max="9480" width="5.85546875" style="64" customWidth="1"/>
    <col min="9481" max="9481" width="3.7109375" style="64" customWidth="1"/>
    <col min="9482" max="9482" width="5.140625" style="64" customWidth="1"/>
    <col min="9483" max="9484" width="5.28515625" style="64" customWidth="1"/>
    <col min="9485" max="9485" width="2.7109375" style="64" customWidth="1"/>
    <col min="9486" max="9486" width="5.7109375" style="64" customWidth="1"/>
    <col min="9487" max="9489" width="5.28515625" style="64" customWidth="1"/>
    <col min="9490" max="9490" width="7.5703125" style="64" customWidth="1"/>
    <col min="9491" max="9491" width="9.28515625" style="64" customWidth="1"/>
    <col min="9492" max="9494" width="4.7109375" style="64" customWidth="1"/>
    <col min="9495" max="9495" width="5.7109375" style="64" customWidth="1"/>
    <col min="9496" max="9496" width="4.7109375" style="64" customWidth="1"/>
    <col min="9497" max="9497" width="5.7109375" style="64" customWidth="1"/>
    <col min="9498" max="9508" width="4.7109375" style="64" customWidth="1"/>
    <col min="9509" max="9509" width="5.7109375" style="64" customWidth="1"/>
    <col min="9510" max="9728" width="4.7109375" style="64"/>
    <col min="9729" max="9731" width="5.28515625" style="64" customWidth="1"/>
    <col min="9732" max="9732" width="3.28515625" style="64" customWidth="1"/>
    <col min="9733" max="9733" width="4.7109375" style="64" customWidth="1"/>
    <col min="9734" max="9734" width="8" style="64" customWidth="1"/>
    <col min="9735" max="9735" width="4.5703125" style="64" customWidth="1"/>
    <col min="9736" max="9736" width="5.85546875" style="64" customWidth="1"/>
    <col min="9737" max="9737" width="3.7109375" style="64" customWidth="1"/>
    <col min="9738" max="9738" width="5.140625" style="64" customWidth="1"/>
    <col min="9739" max="9740" width="5.28515625" style="64" customWidth="1"/>
    <col min="9741" max="9741" width="2.7109375" style="64" customWidth="1"/>
    <col min="9742" max="9742" width="5.7109375" style="64" customWidth="1"/>
    <col min="9743" max="9745" width="5.28515625" style="64" customWidth="1"/>
    <col min="9746" max="9746" width="7.5703125" style="64" customWidth="1"/>
    <col min="9747" max="9747" width="9.28515625" style="64" customWidth="1"/>
    <col min="9748" max="9750" width="4.7109375" style="64" customWidth="1"/>
    <col min="9751" max="9751" width="5.7109375" style="64" customWidth="1"/>
    <col min="9752" max="9752" width="4.7109375" style="64" customWidth="1"/>
    <col min="9753" max="9753" width="5.7109375" style="64" customWidth="1"/>
    <col min="9754" max="9764" width="4.7109375" style="64" customWidth="1"/>
    <col min="9765" max="9765" width="5.7109375" style="64" customWidth="1"/>
    <col min="9766" max="9984" width="4.7109375" style="64"/>
    <col min="9985" max="9987" width="5.28515625" style="64" customWidth="1"/>
    <col min="9988" max="9988" width="3.28515625" style="64" customWidth="1"/>
    <col min="9989" max="9989" width="4.7109375" style="64" customWidth="1"/>
    <col min="9990" max="9990" width="8" style="64" customWidth="1"/>
    <col min="9991" max="9991" width="4.5703125" style="64" customWidth="1"/>
    <col min="9992" max="9992" width="5.85546875" style="64" customWidth="1"/>
    <col min="9993" max="9993" width="3.7109375" style="64" customWidth="1"/>
    <col min="9994" max="9994" width="5.140625" style="64" customWidth="1"/>
    <col min="9995" max="9996" width="5.28515625" style="64" customWidth="1"/>
    <col min="9997" max="9997" width="2.7109375" style="64" customWidth="1"/>
    <col min="9998" max="9998" width="5.7109375" style="64" customWidth="1"/>
    <col min="9999" max="10001" width="5.28515625" style="64" customWidth="1"/>
    <col min="10002" max="10002" width="7.5703125" style="64" customWidth="1"/>
    <col min="10003" max="10003" width="9.28515625" style="64" customWidth="1"/>
    <col min="10004" max="10006" width="4.7109375" style="64" customWidth="1"/>
    <col min="10007" max="10007" width="5.7109375" style="64" customWidth="1"/>
    <col min="10008" max="10008" width="4.7109375" style="64" customWidth="1"/>
    <col min="10009" max="10009" width="5.7109375" style="64" customWidth="1"/>
    <col min="10010" max="10020" width="4.7109375" style="64" customWidth="1"/>
    <col min="10021" max="10021" width="5.7109375" style="64" customWidth="1"/>
    <col min="10022" max="10240" width="4.7109375" style="64"/>
    <col min="10241" max="10243" width="5.28515625" style="64" customWidth="1"/>
    <col min="10244" max="10244" width="3.28515625" style="64" customWidth="1"/>
    <col min="10245" max="10245" width="4.7109375" style="64" customWidth="1"/>
    <col min="10246" max="10246" width="8" style="64" customWidth="1"/>
    <col min="10247" max="10247" width="4.5703125" style="64" customWidth="1"/>
    <col min="10248" max="10248" width="5.85546875" style="64" customWidth="1"/>
    <col min="10249" max="10249" width="3.7109375" style="64" customWidth="1"/>
    <col min="10250" max="10250" width="5.140625" style="64" customWidth="1"/>
    <col min="10251" max="10252" width="5.28515625" style="64" customWidth="1"/>
    <col min="10253" max="10253" width="2.7109375" style="64" customWidth="1"/>
    <col min="10254" max="10254" width="5.7109375" style="64" customWidth="1"/>
    <col min="10255" max="10257" width="5.28515625" style="64" customWidth="1"/>
    <col min="10258" max="10258" width="7.5703125" style="64" customWidth="1"/>
    <col min="10259" max="10259" width="9.28515625" style="64" customWidth="1"/>
    <col min="10260" max="10262" width="4.7109375" style="64" customWidth="1"/>
    <col min="10263" max="10263" width="5.7109375" style="64" customWidth="1"/>
    <col min="10264" max="10264" width="4.7109375" style="64" customWidth="1"/>
    <col min="10265" max="10265" width="5.7109375" style="64" customWidth="1"/>
    <col min="10266" max="10276" width="4.7109375" style="64" customWidth="1"/>
    <col min="10277" max="10277" width="5.7109375" style="64" customWidth="1"/>
    <col min="10278" max="10496" width="4.7109375" style="64"/>
    <col min="10497" max="10499" width="5.28515625" style="64" customWidth="1"/>
    <col min="10500" max="10500" width="3.28515625" style="64" customWidth="1"/>
    <col min="10501" max="10501" width="4.7109375" style="64" customWidth="1"/>
    <col min="10502" max="10502" width="8" style="64" customWidth="1"/>
    <col min="10503" max="10503" width="4.5703125" style="64" customWidth="1"/>
    <col min="10504" max="10504" width="5.85546875" style="64" customWidth="1"/>
    <col min="10505" max="10505" width="3.7109375" style="64" customWidth="1"/>
    <col min="10506" max="10506" width="5.140625" style="64" customWidth="1"/>
    <col min="10507" max="10508" width="5.28515625" style="64" customWidth="1"/>
    <col min="10509" max="10509" width="2.7109375" style="64" customWidth="1"/>
    <col min="10510" max="10510" width="5.7109375" style="64" customWidth="1"/>
    <col min="10511" max="10513" width="5.28515625" style="64" customWidth="1"/>
    <col min="10514" max="10514" width="7.5703125" style="64" customWidth="1"/>
    <col min="10515" max="10515" width="9.28515625" style="64" customWidth="1"/>
    <col min="10516" max="10518" width="4.7109375" style="64" customWidth="1"/>
    <col min="10519" max="10519" width="5.7109375" style="64" customWidth="1"/>
    <col min="10520" max="10520" width="4.7109375" style="64" customWidth="1"/>
    <col min="10521" max="10521" width="5.7109375" style="64" customWidth="1"/>
    <col min="10522" max="10532" width="4.7109375" style="64" customWidth="1"/>
    <col min="10533" max="10533" width="5.7109375" style="64" customWidth="1"/>
    <col min="10534" max="10752" width="4.7109375" style="64"/>
    <col min="10753" max="10755" width="5.28515625" style="64" customWidth="1"/>
    <col min="10756" max="10756" width="3.28515625" style="64" customWidth="1"/>
    <col min="10757" max="10757" width="4.7109375" style="64" customWidth="1"/>
    <col min="10758" max="10758" width="8" style="64" customWidth="1"/>
    <col min="10759" max="10759" width="4.5703125" style="64" customWidth="1"/>
    <col min="10760" max="10760" width="5.85546875" style="64" customWidth="1"/>
    <col min="10761" max="10761" width="3.7109375" style="64" customWidth="1"/>
    <col min="10762" max="10762" width="5.140625" style="64" customWidth="1"/>
    <col min="10763" max="10764" width="5.28515625" style="64" customWidth="1"/>
    <col min="10765" max="10765" width="2.7109375" style="64" customWidth="1"/>
    <col min="10766" max="10766" width="5.7109375" style="64" customWidth="1"/>
    <col min="10767" max="10769" width="5.28515625" style="64" customWidth="1"/>
    <col min="10770" max="10770" width="7.5703125" style="64" customWidth="1"/>
    <col min="10771" max="10771" width="9.28515625" style="64" customWidth="1"/>
    <col min="10772" max="10774" width="4.7109375" style="64" customWidth="1"/>
    <col min="10775" max="10775" width="5.7109375" style="64" customWidth="1"/>
    <col min="10776" max="10776" width="4.7109375" style="64" customWidth="1"/>
    <col min="10777" max="10777" width="5.7109375" style="64" customWidth="1"/>
    <col min="10778" max="10788" width="4.7109375" style="64" customWidth="1"/>
    <col min="10789" max="10789" width="5.7109375" style="64" customWidth="1"/>
    <col min="10790" max="11008" width="4.7109375" style="64"/>
    <col min="11009" max="11011" width="5.28515625" style="64" customWidth="1"/>
    <col min="11012" max="11012" width="3.28515625" style="64" customWidth="1"/>
    <col min="11013" max="11013" width="4.7109375" style="64" customWidth="1"/>
    <col min="11014" max="11014" width="8" style="64" customWidth="1"/>
    <col min="11015" max="11015" width="4.5703125" style="64" customWidth="1"/>
    <col min="11016" max="11016" width="5.85546875" style="64" customWidth="1"/>
    <col min="11017" max="11017" width="3.7109375" style="64" customWidth="1"/>
    <col min="11018" max="11018" width="5.140625" style="64" customWidth="1"/>
    <col min="11019" max="11020" width="5.28515625" style="64" customWidth="1"/>
    <col min="11021" max="11021" width="2.7109375" style="64" customWidth="1"/>
    <col min="11022" max="11022" width="5.7109375" style="64" customWidth="1"/>
    <col min="11023" max="11025" width="5.28515625" style="64" customWidth="1"/>
    <col min="11026" max="11026" width="7.5703125" style="64" customWidth="1"/>
    <col min="11027" max="11027" width="9.28515625" style="64" customWidth="1"/>
    <col min="11028" max="11030" width="4.7109375" style="64" customWidth="1"/>
    <col min="11031" max="11031" width="5.7109375" style="64" customWidth="1"/>
    <col min="11032" max="11032" width="4.7109375" style="64" customWidth="1"/>
    <col min="11033" max="11033" width="5.7109375" style="64" customWidth="1"/>
    <col min="11034" max="11044" width="4.7109375" style="64" customWidth="1"/>
    <col min="11045" max="11045" width="5.7109375" style="64" customWidth="1"/>
    <col min="11046" max="11264" width="4.7109375" style="64"/>
    <col min="11265" max="11267" width="5.28515625" style="64" customWidth="1"/>
    <col min="11268" max="11268" width="3.28515625" style="64" customWidth="1"/>
    <col min="11269" max="11269" width="4.7109375" style="64" customWidth="1"/>
    <col min="11270" max="11270" width="8" style="64" customWidth="1"/>
    <col min="11271" max="11271" width="4.5703125" style="64" customWidth="1"/>
    <col min="11272" max="11272" width="5.85546875" style="64" customWidth="1"/>
    <col min="11273" max="11273" width="3.7109375" style="64" customWidth="1"/>
    <col min="11274" max="11274" width="5.140625" style="64" customWidth="1"/>
    <col min="11275" max="11276" width="5.28515625" style="64" customWidth="1"/>
    <col min="11277" max="11277" width="2.7109375" style="64" customWidth="1"/>
    <col min="11278" max="11278" width="5.7109375" style="64" customWidth="1"/>
    <col min="11279" max="11281" width="5.28515625" style="64" customWidth="1"/>
    <col min="11282" max="11282" width="7.5703125" style="64" customWidth="1"/>
    <col min="11283" max="11283" width="9.28515625" style="64" customWidth="1"/>
    <col min="11284" max="11286" width="4.7109375" style="64" customWidth="1"/>
    <col min="11287" max="11287" width="5.7109375" style="64" customWidth="1"/>
    <col min="11288" max="11288" width="4.7109375" style="64" customWidth="1"/>
    <col min="11289" max="11289" width="5.7109375" style="64" customWidth="1"/>
    <col min="11290" max="11300" width="4.7109375" style="64" customWidth="1"/>
    <col min="11301" max="11301" width="5.7109375" style="64" customWidth="1"/>
    <col min="11302" max="11520" width="4.7109375" style="64"/>
    <col min="11521" max="11523" width="5.28515625" style="64" customWidth="1"/>
    <col min="11524" max="11524" width="3.28515625" style="64" customWidth="1"/>
    <col min="11525" max="11525" width="4.7109375" style="64" customWidth="1"/>
    <col min="11526" max="11526" width="8" style="64" customWidth="1"/>
    <col min="11527" max="11527" width="4.5703125" style="64" customWidth="1"/>
    <col min="11528" max="11528" width="5.85546875" style="64" customWidth="1"/>
    <col min="11529" max="11529" width="3.7109375" style="64" customWidth="1"/>
    <col min="11530" max="11530" width="5.140625" style="64" customWidth="1"/>
    <col min="11531" max="11532" width="5.28515625" style="64" customWidth="1"/>
    <col min="11533" max="11533" width="2.7109375" style="64" customWidth="1"/>
    <col min="11534" max="11534" width="5.7109375" style="64" customWidth="1"/>
    <col min="11535" max="11537" width="5.28515625" style="64" customWidth="1"/>
    <col min="11538" max="11538" width="7.5703125" style="64" customWidth="1"/>
    <col min="11539" max="11539" width="9.28515625" style="64" customWidth="1"/>
    <col min="11540" max="11542" width="4.7109375" style="64" customWidth="1"/>
    <col min="11543" max="11543" width="5.7109375" style="64" customWidth="1"/>
    <col min="11544" max="11544" width="4.7109375" style="64" customWidth="1"/>
    <col min="11545" max="11545" width="5.7109375" style="64" customWidth="1"/>
    <col min="11546" max="11556" width="4.7109375" style="64" customWidth="1"/>
    <col min="11557" max="11557" width="5.7109375" style="64" customWidth="1"/>
    <col min="11558" max="11776" width="4.7109375" style="64"/>
    <col min="11777" max="11779" width="5.28515625" style="64" customWidth="1"/>
    <col min="11780" max="11780" width="3.28515625" style="64" customWidth="1"/>
    <col min="11781" max="11781" width="4.7109375" style="64" customWidth="1"/>
    <col min="11782" max="11782" width="8" style="64" customWidth="1"/>
    <col min="11783" max="11783" width="4.5703125" style="64" customWidth="1"/>
    <col min="11784" max="11784" width="5.85546875" style="64" customWidth="1"/>
    <col min="11785" max="11785" width="3.7109375" style="64" customWidth="1"/>
    <col min="11786" max="11786" width="5.140625" style="64" customWidth="1"/>
    <col min="11787" max="11788" width="5.28515625" style="64" customWidth="1"/>
    <col min="11789" max="11789" width="2.7109375" style="64" customWidth="1"/>
    <col min="11790" max="11790" width="5.7109375" style="64" customWidth="1"/>
    <col min="11791" max="11793" width="5.28515625" style="64" customWidth="1"/>
    <col min="11794" max="11794" width="7.5703125" style="64" customWidth="1"/>
    <col min="11795" max="11795" width="9.28515625" style="64" customWidth="1"/>
    <col min="11796" max="11798" width="4.7109375" style="64" customWidth="1"/>
    <col min="11799" max="11799" width="5.7109375" style="64" customWidth="1"/>
    <col min="11800" max="11800" width="4.7109375" style="64" customWidth="1"/>
    <col min="11801" max="11801" width="5.7109375" style="64" customWidth="1"/>
    <col min="11802" max="11812" width="4.7109375" style="64" customWidth="1"/>
    <col min="11813" max="11813" width="5.7109375" style="64" customWidth="1"/>
    <col min="11814" max="12032" width="4.7109375" style="64"/>
    <col min="12033" max="12035" width="5.28515625" style="64" customWidth="1"/>
    <col min="12036" max="12036" width="3.28515625" style="64" customWidth="1"/>
    <col min="12037" max="12037" width="4.7109375" style="64" customWidth="1"/>
    <col min="12038" max="12038" width="8" style="64" customWidth="1"/>
    <col min="12039" max="12039" width="4.5703125" style="64" customWidth="1"/>
    <col min="12040" max="12040" width="5.85546875" style="64" customWidth="1"/>
    <col min="12041" max="12041" width="3.7109375" style="64" customWidth="1"/>
    <col min="12042" max="12042" width="5.140625" style="64" customWidth="1"/>
    <col min="12043" max="12044" width="5.28515625" style="64" customWidth="1"/>
    <col min="12045" max="12045" width="2.7109375" style="64" customWidth="1"/>
    <col min="12046" max="12046" width="5.7109375" style="64" customWidth="1"/>
    <col min="12047" max="12049" width="5.28515625" style="64" customWidth="1"/>
    <col min="12050" max="12050" width="7.5703125" style="64" customWidth="1"/>
    <col min="12051" max="12051" width="9.28515625" style="64" customWidth="1"/>
    <col min="12052" max="12054" width="4.7109375" style="64" customWidth="1"/>
    <col min="12055" max="12055" width="5.7109375" style="64" customWidth="1"/>
    <col min="12056" max="12056" width="4.7109375" style="64" customWidth="1"/>
    <col min="12057" max="12057" width="5.7109375" style="64" customWidth="1"/>
    <col min="12058" max="12068" width="4.7109375" style="64" customWidth="1"/>
    <col min="12069" max="12069" width="5.7109375" style="64" customWidth="1"/>
    <col min="12070" max="12288" width="4.7109375" style="64"/>
    <col min="12289" max="12291" width="5.28515625" style="64" customWidth="1"/>
    <col min="12292" max="12292" width="3.28515625" style="64" customWidth="1"/>
    <col min="12293" max="12293" width="4.7109375" style="64" customWidth="1"/>
    <col min="12294" max="12294" width="8" style="64" customWidth="1"/>
    <col min="12295" max="12295" width="4.5703125" style="64" customWidth="1"/>
    <col min="12296" max="12296" width="5.85546875" style="64" customWidth="1"/>
    <col min="12297" max="12297" width="3.7109375" style="64" customWidth="1"/>
    <col min="12298" max="12298" width="5.140625" style="64" customWidth="1"/>
    <col min="12299" max="12300" width="5.28515625" style="64" customWidth="1"/>
    <col min="12301" max="12301" width="2.7109375" style="64" customWidth="1"/>
    <col min="12302" max="12302" width="5.7109375" style="64" customWidth="1"/>
    <col min="12303" max="12305" width="5.28515625" style="64" customWidth="1"/>
    <col min="12306" max="12306" width="7.5703125" style="64" customWidth="1"/>
    <col min="12307" max="12307" width="9.28515625" style="64" customWidth="1"/>
    <col min="12308" max="12310" width="4.7109375" style="64" customWidth="1"/>
    <col min="12311" max="12311" width="5.7109375" style="64" customWidth="1"/>
    <col min="12312" max="12312" width="4.7109375" style="64" customWidth="1"/>
    <col min="12313" max="12313" width="5.7109375" style="64" customWidth="1"/>
    <col min="12314" max="12324" width="4.7109375" style="64" customWidth="1"/>
    <col min="12325" max="12325" width="5.7109375" style="64" customWidth="1"/>
    <col min="12326" max="12544" width="4.7109375" style="64"/>
    <col min="12545" max="12547" width="5.28515625" style="64" customWidth="1"/>
    <col min="12548" max="12548" width="3.28515625" style="64" customWidth="1"/>
    <col min="12549" max="12549" width="4.7109375" style="64" customWidth="1"/>
    <col min="12550" max="12550" width="8" style="64" customWidth="1"/>
    <col min="12551" max="12551" width="4.5703125" style="64" customWidth="1"/>
    <col min="12552" max="12552" width="5.85546875" style="64" customWidth="1"/>
    <col min="12553" max="12553" width="3.7109375" style="64" customWidth="1"/>
    <col min="12554" max="12554" width="5.140625" style="64" customWidth="1"/>
    <col min="12555" max="12556" width="5.28515625" style="64" customWidth="1"/>
    <col min="12557" max="12557" width="2.7109375" style="64" customWidth="1"/>
    <col min="12558" max="12558" width="5.7109375" style="64" customWidth="1"/>
    <col min="12559" max="12561" width="5.28515625" style="64" customWidth="1"/>
    <col min="12562" max="12562" width="7.5703125" style="64" customWidth="1"/>
    <col min="12563" max="12563" width="9.28515625" style="64" customWidth="1"/>
    <col min="12564" max="12566" width="4.7109375" style="64" customWidth="1"/>
    <col min="12567" max="12567" width="5.7109375" style="64" customWidth="1"/>
    <col min="12568" max="12568" width="4.7109375" style="64" customWidth="1"/>
    <col min="12569" max="12569" width="5.7109375" style="64" customWidth="1"/>
    <col min="12570" max="12580" width="4.7109375" style="64" customWidth="1"/>
    <col min="12581" max="12581" width="5.7109375" style="64" customWidth="1"/>
    <col min="12582" max="12800" width="4.7109375" style="64"/>
    <col min="12801" max="12803" width="5.28515625" style="64" customWidth="1"/>
    <col min="12804" max="12804" width="3.28515625" style="64" customWidth="1"/>
    <col min="12805" max="12805" width="4.7109375" style="64" customWidth="1"/>
    <col min="12806" max="12806" width="8" style="64" customWidth="1"/>
    <col min="12807" max="12807" width="4.5703125" style="64" customWidth="1"/>
    <col min="12808" max="12808" width="5.85546875" style="64" customWidth="1"/>
    <col min="12809" max="12809" width="3.7109375" style="64" customWidth="1"/>
    <col min="12810" max="12810" width="5.140625" style="64" customWidth="1"/>
    <col min="12811" max="12812" width="5.28515625" style="64" customWidth="1"/>
    <col min="12813" max="12813" width="2.7109375" style="64" customWidth="1"/>
    <col min="12814" max="12814" width="5.7109375" style="64" customWidth="1"/>
    <col min="12815" max="12817" width="5.28515625" style="64" customWidth="1"/>
    <col min="12818" max="12818" width="7.5703125" style="64" customWidth="1"/>
    <col min="12819" max="12819" width="9.28515625" style="64" customWidth="1"/>
    <col min="12820" max="12822" width="4.7109375" style="64" customWidth="1"/>
    <col min="12823" max="12823" width="5.7109375" style="64" customWidth="1"/>
    <col min="12824" max="12824" width="4.7109375" style="64" customWidth="1"/>
    <col min="12825" max="12825" width="5.7109375" style="64" customWidth="1"/>
    <col min="12826" max="12836" width="4.7109375" style="64" customWidth="1"/>
    <col min="12837" max="12837" width="5.7109375" style="64" customWidth="1"/>
    <col min="12838" max="13056" width="4.7109375" style="64"/>
    <col min="13057" max="13059" width="5.28515625" style="64" customWidth="1"/>
    <col min="13060" max="13060" width="3.28515625" style="64" customWidth="1"/>
    <col min="13061" max="13061" width="4.7109375" style="64" customWidth="1"/>
    <col min="13062" max="13062" width="8" style="64" customWidth="1"/>
    <col min="13063" max="13063" width="4.5703125" style="64" customWidth="1"/>
    <col min="13064" max="13064" width="5.85546875" style="64" customWidth="1"/>
    <col min="13065" max="13065" width="3.7109375" style="64" customWidth="1"/>
    <col min="13066" max="13066" width="5.140625" style="64" customWidth="1"/>
    <col min="13067" max="13068" width="5.28515625" style="64" customWidth="1"/>
    <col min="13069" max="13069" width="2.7109375" style="64" customWidth="1"/>
    <col min="13070" max="13070" width="5.7109375" style="64" customWidth="1"/>
    <col min="13071" max="13073" width="5.28515625" style="64" customWidth="1"/>
    <col min="13074" max="13074" width="7.5703125" style="64" customWidth="1"/>
    <col min="13075" max="13075" width="9.28515625" style="64" customWidth="1"/>
    <col min="13076" max="13078" width="4.7109375" style="64" customWidth="1"/>
    <col min="13079" max="13079" width="5.7109375" style="64" customWidth="1"/>
    <col min="13080" max="13080" width="4.7109375" style="64" customWidth="1"/>
    <col min="13081" max="13081" width="5.7109375" style="64" customWidth="1"/>
    <col min="13082" max="13092" width="4.7109375" style="64" customWidth="1"/>
    <col min="13093" max="13093" width="5.7109375" style="64" customWidth="1"/>
    <col min="13094" max="13312" width="4.7109375" style="64"/>
    <col min="13313" max="13315" width="5.28515625" style="64" customWidth="1"/>
    <col min="13316" max="13316" width="3.28515625" style="64" customWidth="1"/>
    <col min="13317" max="13317" width="4.7109375" style="64" customWidth="1"/>
    <col min="13318" max="13318" width="8" style="64" customWidth="1"/>
    <col min="13319" max="13319" width="4.5703125" style="64" customWidth="1"/>
    <col min="13320" max="13320" width="5.85546875" style="64" customWidth="1"/>
    <col min="13321" max="13321" width="3.7109375" style="64" customWidth="1"/>
    <col min="13322" max="13322" width="5.140625" style="64" customWidth="1"/>
    <col min="13323" max="13324" width="5.28515625" style="64" customWidth="1"/>
    <col min="13325" max="13325" width="2.7109375" style="64" customWidth="1"/>
    <col min="13326" max="13326" width="5.7109375" style="64" customWidth="1"/>
    <col min="13327" max="13329" width="5.28515625" style="64" customWidth="1"/>
    <col min="13330" max="13330" width="7.5703125" style="64" customWidth="1"/>
    <col min="13331" max="13331" width="9.28515625" style="64" customWidth="1"/>
    <col min="13332" max="13334" width="4.7109375" style="64" customWidth="1"/>
    <col min="13335" max="13335" width="5.7109375" style="64" customWidth="1"/>
    <col min="13336" max="13336" width="4.7109375" style="64" customWidth="1"/>
    <col min="13337" max="13337" width="5.7109375" style="64" customWidth="1"/>
    <col min="13338" max="13348" width="4.7109375" style="64" customWidth="1"/>
    <col min="13349" max="13349" width="5.7109375" style="64" customWidth="1"/>
    <col min="13350" max="13568" width="4.7109375" style="64"/>
    <col min="13569" max="13571" width="5.28515625" style="64" customWidth="1"/>
    <col min="13572" max="13572" width="3.28515625" style="64" customWidth="1"/>
    <col min="13573" max="13573" width="4.7109375" style="64" customWidth="1"/>
    <col min="13574" max="13574" width="8" style="64" customWidth="1"/>
    <col min="13575" max="13575" width="4.5703125" style="64" customWidth="1"/>
    <col min="13576" max="13576" width="5.85546875" style="64" customWidth="1"/>
    <col min="13577" max="13577" width="3.7109375" style="64" customWidth="1"/>
    <col min="13578" max="13578" width="5.140625" style="64" customWidth="1"/>
    <col min="13579" max="13580" width="5.28515625" style="64" customWidth="1"/>
    <col min="13581" max="13581" width="2.7109375" style="64" customWidth="1"/>
    <col min="13582" max="13582" width="5.7109375" style="64" customWidth="1"/>
    <col min="13583" max="13585" width="5.28515625" style="64" customWidth="1"/>
    <col min="13586" max="13586" width="7.5703125" style="64" customWidth="1"/>
    <col min="13587" max="13587" width="9.28515625" style="64" customWidth="1"/>
    <col min="13588" max="13590" width="4.7109375" style="64" customWidth="1"/>
    <col min="13591" max="13591" width="5.7109375" style="64" customWidth="1"/>
    <col min="13592" max="13592" width="4.7109375" style="64" customWidth="1"/>
    <col min="13593" max="13593" width="5.7109375" style="64" customWidth="1"/>
    <col min="13594" max="13604" width="4.7109375" style="64" customWidth="1"/>
    <col min="13605" max="13605" width="5.7109375" style="64" customWidth="1"/>
    <col min="13606" max="13824" width="4.7109375" style="64"/>
    <col min="13825" max="13827" width="5.28515625" style="64" customWidth="1"/>
    <col min="13828" max="13828" width="3.28515625" style="64" customWidth="1"/>
    <col min="13829" max="13829" width="4.7109375" style="64" customWidth="1"/>
    <col min="13830" max="13830" width="8" style="64" customWidth="1"/>
    <col min="13831" max="13831" width="4.5703125" style="64" customWidth="1"/>
    <col min="13832" max="13832" width="5.85546875" style="64" customWidth="1"/>
    <col min="13833" max="13833" width="3.7109375" style="64" customWidth="1"/>
    <col min="13834" max="13834" width="5.140625" style="64" customWidth="1"/>
    <col min="13835" max="13836" width="5.28515625" style="64" customWidth="1"/>
    <col min="13837" max="13837" width="2.7109375" style="64" customWidth="1"/>
    <col min="13838" max="13838" width="5.7109375" style="64" customWidth="1"/>
    <col min="13839" max="13841" width="5.28515625" style="64" customWidth="1"/>
    <col min="13842" max="13842" width="7.5703125" style="64" customWidth="1"/>
    <col min="13843" max="13843" width="9.28515625" style="64" customWidth="1"/>
    <col min="13844" max="13846" width="4.7109375" style="64" customWidth="1"/>
    <col min="13847" max="13847" width="5.7109375" style="64" customWidth="1"/>
    <col min="13848" max="13848" width="4.7109375" style="64" customWidth="1"/>
    <col min="13849" max="13849" width="5.7109375" style="64" customWidth="1"/>
    <col min="13850" max="13860" width="4.7109375" style="64" customWidth="1"/>
    <col min="13861" max="13861" width="5.7109375" style="64" customWidth="1"/>
    <col min="13862" max="14080" width="4.7109375" style="64"/>
    <col min="14081" max="14083" width="5.28515625" style="64" customWidth="1"/>
    <col min="14084" max="14084" width="3.28515625" style="64" customWidth="1"/>
    <col min="14085" max="14085" width="4.7109375" style="64" customWidth="1"/>
    <col min="14086" max="14086" width="8" style="64" customWidth="1"/>
    <col min="14087" max="14087" width="4.5703125" style="64" customWidth="1"/>
    <col min="14088" max="14088" width="5.85546875" style="64" customWidth="1"/>
    <col min="14089" max="14089" width="3.7109375" style="64" customWidth="1"/>
    <col min="14090" max="14090" width="5.140625" style="64" customWidth="1"/>
    <col min="14091" max="14092" width="5.28515625" style="64" customWidth="1"/>
    <col min="14093" max="14093" width="2.7109375" style="64" customWidth="1"/>
    <col min="14094" max="14094" width="5.7109375" style="64" customWidth="1"/>
    <col min="14095" max="14097" width="5.28515625" style="64" customWidth="1"/>
    <col min="14098" max="14098" width="7.5703125" style="64" customWidth="1"/>
    <col min="14099" max="14099" width="9.28515625" style="64" customWidth="1"/>
    <col min="14100" max="14102" width="4.7109375" style="64" customWidth="1"/>
    <col min="14103" max="14103" width="5.7109375" style="64" customWidth="1"/>
    <col min="14104" max="14104" width="4.7109375" style="64" customWidth="1"/>
    <col min="14105" max="14105" width="5.7109375" style="64" customWidth="1"/>
    <col min="14106" max="14116" width="4.7109375" style="64" customWidth="1"/>
    <col min="14117" max="14117" width="5.7109375" style="64" customWidth="1"/>
    <col min="14118" max="14336" width="4.7109375" style="64"/>
    <col min="14337" max="14339" width="5.28515625" style="64" customWidth="1"/>
    <col min="14340" max="14340" width="3.28515625" style="64" customWidth="1"/>
    <col min="14341" max="14341" width="4.7109375" style="64" customWidth="1"/>
    <col min="14342" max="14342" width="8" style="64" customWidth="1"/>
    <col min="14343" max="14343" width="4.5703125" style="64" customWidth="1"/>
    <col min="14344" max="14344" width="5.85546875" style="64" customWidth="1"/>
    <col min="14345" max="14345" width="3.7109375" style="64" customWidth="1"/>
    <col min="14346" max="14346" width="5.140625" style="64" customWidth="1"/>
    <col min="14347" max="14348" width="5.28515625" style="64" customWidth="1"/>
    <col min="14349" max="14349" width="2.7109375" style="64" customWidth="1"/>
    <col min="14350" max="14350" width="5.7109375" style="64" customWidth="1"/>
    <col min="14351" max="14353" width="5.28515625" style="64" customWidth="1"/>
    <col min="14354" max="14354" width="7.5703125" style="64" customWidth="1"/>
    <col min="14355" max="14355" width="9.28515625" style="64" customWidth="1"/>
    <col min="14356" max="14358" width="4.7109375" style="64" customWidth="1"/>
    <col min="14359" max="14359" width="5.7109375" style="64" customWidth="1"/>
    <col min="14360" max="14360" width="4.7109375" style="64" customWidth="1"/>
    <col min="14361" max="14361" width="5.7109375" style="64" customWidth="1"/>
    <col min="14362" max="14372" width="4.7109375" style="64" customWidth="1"/>
    <col min="14373" max="14373" width="5.7109375" style="64" customWidth="1"/>
    <col min="14374" max="14592" width="4.7109375" style="64"/>
    <col min="14593" max="14595" width="5.28515625" style="64" customWidth="1"/>
    <col min="14596" max="14596" width="3.28515625" style="64" customWidth="1"/>
    <col min="14597" max="14597" width="4.7109375" style="64" customWidth="1"/>
    <col min="14598" max="14598" width="8" style="64" customWidth="1"/>
    <col min="14599" max="14599" width="4.5703125" style="64" customWidth="1"/>
    <col min="14600" max="14600" width="5.85546875" style="64" customWidth="1"/>
    <col min="14601" max="14601" width="3.7109375" style="64" customWidth="1"/>
    <col min="14602" max="14602" width="5.140625" style="64" customWidth="1"/>
    <col min="14603" max="14604" width="5.28515625" style="64" customWidth="1"/>
    <col min="14605" max="14605" width="2.7109375" style="64" customWidth="1"/>
    <col min="14606" max="14606" width="5.7109375" style="64" customWidth="1"/>
    <col min="14607" max="14609" width="5.28515625" style="64" customWidth="1"/>
    <col min="14610" max="14610" width="7.5703125" style="64" customWidth="1"/>
    <col min="14611" max="14611" width="9.28515625" style="64" customWidth="1"/>
    <col min="14612" max="14614" width="4.7109375" style="64" customWidth="1"/>
    <col min="14615" max="14615" width="5.7109375" style="64" customWidth="1"/>
    <col min="14616" max="14616" width="4.7109375" style="64" customWidth="1"/>
    <col min="14617" max="14617" width="5.7109375" style="64" customWidth="1"/>
    <col min="14618" max="14628" width="4.7109375" style="64" customWidth="1"/>
    <col min="14629" max="14629" width="5.7109375" style="64" customWidth="1"/>
    <col min="14630" max="14848" width="4.7109375" style="64"/>
    <col min="14849" max="14851" width="5.28515625" style="64" customWidth="1"/>
    <col min="14852" max="14852" width="3.28515625" style="64" customWidth="1"/>
    <col min="14853" max="14853" width="4.7109375" style="64" customWidth="1"/>
    <col min="14854" max="14854" width="8" style="64" customWidth="1"/>
    <col min="14855" max="14855" width="4.5703125" style="64" customWidth="1"/>
    <col min="14856" max="14856" width="5.85546875" style="64" customWidth="1"/>
    <col min="14857" max="14857" width="3.7109375" style="64" customWidth="1"/>
    <col min="14858" max="14858" width="5.140625" style="64" customWidth="1"/>
    <col min="14859" max="14860" width="5.28515625" style="64" customWidth="1"/>
    <col min="14861" max="14861" width="2.7109375" style="64" customWidth="1"/>
    <col min="14862" max="14862" width="5.7109375" style="64" customWidth="1"/>
    <col min="14863" max="14865" width="5.28515625" style="64" customWidth="1"/>
    <col min="14866" max="14866" width="7.5703125" style="64" customWidth="1"/>
    <col min="14867" max="14867" width="9.28515625" style="64" customWidth="1"/>
    <col min="14868" max="14870" width="4.7109375" style="64" customWidth="1"/>
    <col min="14871" max="14871" width="5.7109375" style="64" customWidth="1"/>
    <col min="14872" max="14872" width="4.7109375" style="64" customWidth="1"/>
    <col min="14873" max="14873" width="5.7109375" style="64" customWidth="1"/>
    <col min="14874" max="14884" width="4.7109375" style="64" customWidth="1"/>
    <col min="14885" max="14885" width="5.7109375" style="64" customWidth="1"/>
    <col min="14886" max="15104" width="4.7109375" style="64"/>
    <col min="15105" max="15107" width="5.28515625" style="64" customWidth="1"/>
    <col min="15108" max="15108" width="3.28515625" style="64" customWidth="1"/>
    <col min="15109" max="15109" width="4.7109375" style="64" customWidth="1"/>
    <col min="15110" max="15110" width="8" style="64" customWidth="1"/>
    <col min="15111" max="15111" width="4.5703125" style="64" customWidth="1"/>
    <col min="15112" max="15112" width="5.85546875" style="64" customWidth="1"/>
    <col min="15113" max="15113" width="3.7109375" style="64" customWidth="1"/>
    <col min="15114" max="15114" width="5.140625" style="64" customWidth="1"/>
    <col min="15115" max="15116" width="5.28515625" style="64" customWidth="1"/>
    <col min="15117" max="15117" width="2.7109375" style="64" customWidth="1"/>
    <col min="15118" max="15118" width="5.7109375" style="64" customWidth="1"/>
    <col min="15119" max="15121" width="5.28515625" style="64" customWidth="1"/>
    <col min="15122" max="15122" width="7.5703125" style="64" customWidth="1"/>
    <col min="15123" max="15123" width="9.28515625" style="64" customWidth="1"/>
    <col min="15124" max="15126" width="4.7109375" style="64" customWidth="1"/>
    <col min="15127" max="15127" width="5.7109375" style="64" customWidth="1"/>
    <col min="15128" max="15128" width="4.7109375" style="64" customWidth="1"/>
    <col min="15129" max="15129" width="5.7109375" style="64" customWidth="1"/>
    <col min="15130" max="15140" width="4.7109375" style="64" customWidth="1"/>
    <col min="15141" max="15141" width="5.7109375" style="64" customWidth="1"/>
    <col min="15142" max="15360" width="4.7109375" style="64"/>
    <col min="15361" max="15363" width="5.28515625" style="64" customWidth="1"/>
    <col min="15364" max="15364" width="3.28515625" style="64" customWidth="1"/>
    <col min="15365" max="15365" width="4.7109375" style="64" customWidth="1"/>
    <col min="15366" max="15366" width="8" style="64" customWidth="1"/>
    <col min="15367" max="15367" width="4.5703125" style="64" customWidth="1"/>
    <col min="15368" max="15368" width="5.85546875" style="64" customWidth="1"/>
    <col min="15369" max="15369" width="3.7109375" style="64" customWidth="1"/>
    <col min="15370" max="15370" width="5.140625" style="64" customWidth="1"/>
    <col min="15371" max="15372" width="5.28515625" style="64" customWidth="1"/>
    <col min="15373" max="15373" width="2.7109375" style="64" customWidth="1"/>
    <col min="15374" max="15374" width="5.7109375" style="64" customWidth="1"/>
    <col min="15375" max="15377" width="5.28515625" style="64" customWidth="1"/>
    <col min="15378" max="15378" width="7.5703125" style="64" customWidth="1"/>
    <col min="15379" max="15379" width="9.28515625" style="64" customWidth="1"/>
    <col min="15380" max="15382" width="4.7109375" style="64" customWidth="1"/>
    <col min="15383" max="15383" width="5.7109375" style="64" customWidth="1"/>
    <col min="15384" max="15384" width="4.7109375" style="64" customWidth="1"/>
    <col min="15385" max="15385" width="5.7109375" style="64" customWidth="1"/>
    <col min="15386" max="15396" width="4.7109375" style="64" customWidth="1"/>
    <col min="15397" max="15397" width="5.7109375" style="64" customWidth="1"/>
    <col min="15398" max="15616" width="4.7109375" style="64"/>
    <col min="15617" max="15619" width="5.28515625" style="64" customWidth="1"/>
    <col min="15620" max="15620" width="3.28515625" style="64" customWidth="1"/>
    <col min="15621" max="15621" width="4.7109375" style="64" customWidth="1"/>
    <col min="15622" max="15622" width="8" style="64" customWidth="1"/>
    <col min="15623" max="15623" width="4.5703125" style="64" customWidth="1"/>
    <col min="15624" max="15624" width="5.85546875" style="64" customWidth="1"/>
    <col min="15625" max="15625" width="3.7109375" style="64" customWidth="1"/>
    <col min="15626" max="15626" width="5.140625" style="64" customWidth="1"/>
    <col min="15627" max="15628" width="5.28515625" style="64" customWidth="1"/>
    <col min="15629" max="15629" width="2.7109375" style="64" customWidth="1"/>
    <col min="15630" max="15630" width="5.7109375" style="64" customWidth="1"/>
    <col min="15631" max="15633" width="5.28515625" style="64" customWidth="1"/>
    <col min="15634" max="15634" width="7.5703125" style="64" customWidth="1"/>
    <col min="15635" max="15635" width="9.28515625" style="64" customWidth="1"/>
    <col min="15636" max="15638" width="4.7109375" style="64" customWidth="1"/>
    <col min="15639" max="15639" width="5.7109375" style="64" customWidth="1"/>
    <col min="15640" max="15640" width="4.7109375" style="64" customWidth="1"/>
    <col min="15641" max="15641" width="5.7109375" style="64" customWidth="1"/>
    <col min="15642" max="15652" width="4.7109375" style="64" customWidth="1"/>
    <col min="15653" max="15653" width="5.7109375" style="64" customWidth="1"/>
    <col min="15654" max="15872" width="4.7109375" style="64"/>
    <col min="15873" max="15875" width="5.28515625" style="64" customWidth="1"/>
    <col min="15876" max="15876" width="3.28515625" style="64" customWidth="1"/>
    <col min="15877" max="15877" width="4.7109375" style="64" customWidth="1"/>
    <col min="15878" max="15878" width="8" style="64" customWidth="1"/>
    <col min="15879" max="15879" width="4.5703125" style="64" customWidth="1"/>
    <col min="15880" max="15880" width="5.85546875" style="64" customWidth="1"/>
    <col min="15881" max="15881" width="3.7109375" style="64" customWidth="1"/>
    <col min="15882" max="15882" width="5.140625" style="64" customWidth="1"/>
    <col min="15883" max="15884" width="5.28515625" style="64" customWidth="1"/>
    <col min="15885" max="15885" width="2.7109375" style="64" customWidth="1"/>
    <col min="15886" max="15886" width="5.7109375" style="64" customWidth="1"/>
    <col min="15887" max="15889" width="5.28515625" style="64" customWidth="1"/>
    <col min="15890" max="15890" width="7.5703125" style="64" customWidth="1"/>
    <col min="15891" max="15891" width="9.28515625" style="64" customWidth="1"/>
    <col min="15892" max="15894" width="4.7109375" style="64" customWidth="1"/>
    <col min="15895" max="15895" width="5.7109375" style="64" customWidth="1"/>
    <col min="15896" max="15896" width="4.7109375" style="64" customWidth="1"/>
    <col min="15897" max="15897" width="5.7109375" style="64" customWidth="1"/>
    <col min="15898" max="15908" width="4.7109375" style="64" customWidth="1"/>
    <col min="15909" max="15909" width="5.7109375" style="64" customWidth="1"/>
    <col min="15910" max="16128" width="4.7109375" style="64"/>
    <col min="16129" max="16131" width="5.28515625" style="64" customWidth="1"/>
    <col min="16132" max="16132" width="3.28515625" style="64" customWidth="1"/>
    <col min="16133" max="16133" width="4.7109375" style="64" customWidth="1"/>
    <col min="16134" max="16134" width="8" style="64" customWidth="1"/>
    <col min="16135" max="16135" width="4.5703125" style="64" customWidth="1"/>
    <col min="16136" max="16136" width="5.85546875" style="64" customWidth="1"/>
    <col min="16137" max="16137" width="3.7109375" style="64" customWidth="1"/>
    <col min="16138" max="16138" width="5.140625" style="64" customWidth="1"/>
    <col min="16139" max="16140" width="5.28515625" style="64" customWidth="1"/>
    <col min="16141" max="16141" width="2.7109375" style="64" customWidth="1"/>
    <col min="16142" max="16142" width="5.7109375" style="64" customWidth="1"/>
    <col min="16143" max="16145" width="5.28515625" style="64" customWidth="1"/>
    <col min="16146" max="16146" width="7.5703125" style="64" customWidth="1"/>
    <col min="16147" max="16147" width="9.28515625" style="64" customWidth="1"/>
    <col min="16148" max="16150" width="4.7109375" style="64" customWidth="1"/>
    <col min="16151" max="16151" width="5.7109375" style="64" customWidth="1"/>
    <col min="16152" max="16152" width="4.7109375" style="64" customWidth="1"/>
    <col min="16153" max="16153" width="5.7109375" style="64" customWidth="1"/>
    <col min="16154" max="16164" width="4.7109375" style="64" customWidth="1"/>
    <col min="16165" max="16165" width="5.7109375" style="64" customWidth="1"/>
    <col min="16166" max="16384" width="4.7109375" style="64"/>
  </cols>
  <sheetData>
    <row r="1" spans="1:26" ht="21.75" x14ac:dyDescent="0.3">
      <c r="A1" s="63" t="s">
        <v>68</v>
      </c>
    </row>
    <row r="2" spans="1:26" ht="9" customHeight="1" x14ac:dyDescent="0.25">
      <c r="S2" s="66"/>
      <c r="T2" s="66"/>
      <c r="U2" s="66"/>
      <c r="V2" s="66"/>
      <c r="W2" s="66"/>
      <c r="X2" s="66"/>
      <c r="Y2" s="66"/>
      <c r="Z2" s="66"/>
    </row>
    <row r="3" spans="1:26" ht="19.5" x14ac:dyDescent="0.3">
      <c r="A3" s="65" t="s">
        <v>69</v>
      </c>
      <c r="S3" s="66"/>
      <c r="T3" s="66"/>
      <c r="U3" s="66"/>
      <c r="V3" s="66"/>
      <c r="X3" s="66"/>
      <c r="Y3" s="66"/>
      <c r="Z3" s="66"/>
    </row>
    <row r="4" spans="1:26" ht="9" customHeight="1" x14ac:dyDescent="0.25">
      <c r="R4" s="66"/>
      <c r="S4" s="66"/>
      <c r="T4" s="66"/>
      <c r="U4" s="66"/>
      <c r="V4" s="66"/>
      <c r="W4" s="66"/>
      <c r="X4" s="66"/>
      <c r="Y4" s="66"/>
      <c r="Z4" s="66"/>
    </row>
    <row r="5" spans="1:26" ht="15" x14ac:dyDescent="0.25">
      <c r="A5" s="67" t="s">
        <v>70</v>
      </c>
      <c r="B5" s="67"/>
      <c r="C5" s="67"/>
      <c r="D5" s="67"/>
      <c r="E5" s="67"/>
      <c r="F5" s="67"/>
      <c r="G5" s="67"/>
      <c r="H5" s="67"/>
      <c r="I5" s="67"/>
      <c r="J5" s="67"/>
      <c r="K5" s="67"/>
      <c r="L5" s="67"/>
      <c r="M5" s="67"/>
      <c r="N5" s="67"/>
      <c r="O5" s="67"/>
      <c r="P5" s="67"/>
      <c r="Q5" s="67"/>
      <c r="R5" s="67"/>
      <c r="S5" s="67"/>
    </row>
    <row r="6" spans="1:26" ht="12.6" customHeight="1" x14ac:dyDescent="0.25">
      <c r="A6" s="68"/>
      <c r="B6" s="68"/>
      <c r="C6" s="68"/>
      <c r="D6" s="68"/>
      <c r="E6" s="68"/>
      <c r="F6" s="68"/>
      <c r="G6" s="68"/>
      <c r="H6" s="68"/>
      <c r="I6" s="68"/>
      <c r="J6" s="68"/>
      <c r="K6" s="68"/>
      <c r="L6" s="68"/>
      <c r="M6" s="68"/>
      <c r="N6" s="68"/>
      <c r="O6" s="68"/>
      <c r="P6" s="68"/>
      <c r="Q6" s="68"/>
      <c r="R6" s="68"/>
      <c r="S6" s="68"/>
    </row>
    <row r="7" spans="1:26" ht="21" customHeight="1" x14ac:dyDescent="0.25">
      <c r="A7" s="69" t="s">
        <v>71</v>
      </c>
      <c r="D7" s="70" t="s">
        <v>143</v>
      </c>
    </row>
    <row r="8" spans="1:26" ht="12.6" customHeight="1" x14ac:dyDescent="0.25">
      <c r="M8" s="71"/>
      <c r="N8" s="71"/>
    </row>
    <row r="9" spans="1:26" ht="12.6" customHeight="1" x14ac:dyDescent="0.25">
      <c r="A9" s="64" t="s">
        <v>73</v>
      </c>
      <c r="E9" s="72">
        <v>920</v>
      </c>
      <c r="F9" s="64" t="s">
        <v>144</v>
      </c>
      <c r="I9" s="72">
        <v>0</v>
      </c>
      <c r="J9" s="64" t="s">
        <v>145</v>
      </c>
    </row>
    <row r="11" spans="1:26" ht="12.6" customHeight="1" x14ac:dyDescent="0.25">
      <c r="A11" s="64" t="s">
        <v>76</v>
      </c>
    </row>
    <row r="12" spans="1:26" ht="12.6" customHeight="1" x14ac:dyDescent="0.25">
      <c r="B12" s="64" t="s">
        <v>78</v>
      </c>
      <c r="D12" s="64">
        <f>EVEN(SUM(E9+I9)/20)</f>
        <v>46</v>
      </c>
      <c r="E12" s="64" t="s">
        <v>146</v>
      </c>
    </row>
    <row r="14" spans="1:26" ht="12.6" customHeight="1" x14ac:dyDescent="0.25">
      <c r="C14" s="64" t="s">
        <v>147</v>
      </c>
    </row>
    <row r="16" spans="1:26" ht="25.15" customHeight="1" x14ac:dyDescent="0.25">
      <c r="C16" s="101" t="s">
        <v>148</v>
      </c>
      <c r="D16" s="101"/>
      <c r="E16" s="101"/>
      <c r="F16" s="101"/>
      <c r="G16" s="101"/>
      <c r="H16" s="101"/>
      <c r="I16" s="101"/>
      <c r="J16" s="101"/>
      <c r="K16" s="101"/>
      <c r="L16" s="101"/>
      <c r="M16" s="101"/>
      <c r="N16" s="101"/>
      <c r="O16" s="101"/>
      <c r="P16" s="101"/>
      <c r="Q16" s="101"/>
      <c r="R16" s="101"/>
      <c r="S16" s="101"/>
    </row>
    <row r="18" spans="1:19" ht="12.6" customHeight="1" x14ac:dyDescent="0.25">
      <c r="B18" s="64" t="s">
        <v>149</v>
      </c>
      <c r="D18" s="74"/>
      <c r="E18" s="74"/>
      <c r="F18" s="74"/>
      <c r="G18" s="74"/>
      <c r="H18" s="74"/>
      <c r="I18" s="74"/>
      <c r="J18" s="74"/>
      <c r="K18" s="74"/>
      <c r="L18" s="74"/>
      <c r="M18" s="74"/>
      <c r="N18" s="74"/>
      <c r="O18" s="74"/>
      <c r="P18" s="74"/>
      <c r="Q18" s="74"/>
      <c r="R18" s="74"/>
    </row>
    <row r="20" spans="1:19" ht="12.6" customHeight="1" x14ac:dyDescent="0.25">
      <c r="B20" s="101" t="s">
        <v>150</v>
      </c>
      <c r="C20" s="101"/>
      <c r="D20" s="101"/>
      <c r="E20" s="101"/>
      <c r="F20" s="101"/>
      <c r="G20" s="101"/>
      <c r="H20" s="101"/>
      <c r="I20" s="101"/>
      <c r="J20" s="101"/>
      <c r="K20" s="101"/>
      <c r="L20" s="101"/>
      <c r="M20" s="101"/>
      <c r="N20" s="101"/>
      <c r="O20" s="101"/>
      <c r="P20" s="101"/>
      <c r="Q20" s="101"/>
      <c r="R20" s="101"/>
      <c r="S20" s="101"/>
    </row>
    <row r="22" spans="1:19" ht="12.6" customHeight="1" x14ac:dyDescent="0.25">
      <c r="A22" s="64" t="s">
        <v>81</v>
      </c>
      <c r="D22" s="74"/>
      <c r="E22" s="74"/>
      <c r="F22" s="74"/>
      <c r="G22" s="74"/>
      <c r="H22" s="74"/>
      <c r="I22" s="74"/>
      <c r="J22" s="74"/>
      <c r="K22" s="74"/>
      <c r="L22" s="74"/>
      <c r="M22" s="74"/>
      <c r="N22" s="74"/>
      <c r="O22" s="74"/>
      <c r="P22" s="74"/>
      <c r="Q22" s="74"/>
      <c r="R22" s="74"/>
    </row>
    <row r="23" spans="1:19" ht="60.75" customHeight="1" x14ac:dyDescent="0.25">
      <c r="B23" s="101" t="s">
        <v>82</v>
      </c>
      <c r="C23" s="107"/>
      <c r="D23" s="107"/>
      <c r="E23" s="107"/>
      <c r="F23" s="107"/>
      <c r="G23" s="107"/>
      <c r="H23" s="107"/>
      <c r="I23" s="107"/>
      <c r="J23" s="107"/>
      <c r="K23" s="107"/>
      <c r="L23" s="107"/>
      <c r="M23" s="107"/>
      <c r="N23" s="107"/>
      <c r="O23" s="107"/>
      <c r="P23" s="107"/>
      <c r="Q23" s="107"/>
      <c r="R23" s="107"/>
      <c r="S23" s="107"/>
    </row>
    <row r="25" spans="1:19" ht="25.9" customHeight="1" x14ac:dyDescent="0.25">
      <c r="B25" s="101" t="s">
        <v>83</v>
      </c>
      <c r="C25" s="107"/>
      <c r="D25" s="107"/>
      <c r="E25" s="107"/>
      <c r="F25" s="107"/>
      <c r="G25" s="107"/>
      <c r="H25" s="107"/>
      <c r="I25" s="107"/>
      <c r="J25" s="107"/>
      <c r="K25" s="107"/>
      <c r="L25" s="107"/>
      <c r="M25" s="107"/>
      <c r="N25" s="107"/>
      <c r="O25" s="107"/>
      <c r="P25" s="107"/>
      <c r="Q25" s="107"/>
      <c r="R25" s="107"/>
      <c r="S25" s="107"/>
    </row>
    <row r="27" spans="1:19" ht="25.15" customHeight="1" x14ac:dyDescent="0.25">
      <c r="B27" s="101" t="s">
        <v>84</v>
      </c>
      <c r="C27" s="107"/>
      <c r="D27" s="107"/>
      <c r="E27" s="107"/>
      <c r="F27" s="107"/>
      <c r="G27" s="107"/>
      <c r="H27" s="107"/>
      <c r="I27" s="107"/>
      <c r="J27" s="107"/>
      <c r="K27" s="107"/>
      <c r="L27" s="107"/>
      <c r="M27" s="107"/>
      <c r="N27" s="107"/>
      <c r="O27" s="107"/>
      <c r="P27" s="107"/>
      <c r="Q27" s="107"/>
      <c r="R27" s="107"/>
      <c r="S27" s="107"/>
    </row>
    <row r="29" spans="1:19" ht="12.6" customHeight="1" x14ac:dyDescent="0.25">
      <c r="A29" s="64" t="s">
        <v>85</v>
      </c>
    </row>
    <row r="30" spans="1:19" ht="12.6" customHeight="1" x14ac:dyDescent="0.25">
      <c r="B30" s="64" t="s">
        <v>86</v>
      </c>
    </row>
    <row r="32" spans="1:19" ht="25.15" customHeight="1" x14ac:dyDescent="0.25">
      <c r="B32" s="101" t="s">
        <v>87</v>
      </c>
      <c r="C32" s="107"/>
      <c r="D32" s="107"/>
      <c r="E32" s="107"/>
      <c r="F32" s="107"/>
      <c r="G32" s="107"/>
      <c r="H32" s="107"/>
      <c r="I32" s="107"/>
      <c r="J32" s="107"/>
      <c r="K32" s="107"/>
      <c r="L32" s="107"/>
      <c r="M32" s="107"/>
      <c r="N32" s="107"/>
      <c r="O32" s="107"/>
      <c r="P32" s="107"/>
      <c r="Q32" s="107"/>
      <c r="R32" s="107"/>
      <c r="S32" s="107"/>
    </row>
    <row r="34" spans="1:40" ht="12.6" customHeight="1" x14ac:dyDescent="0.25">
      <c r="A34" s="64" t="s">
        <v>88</v>
      </c>
    </row>
    <row r="35" spans="1:40" ht="12.6" customHeight="1" x14ac:dyDescent="0.25">
      <c r="B35" s="64" t="s">
        <v>151</v>
      </c>
    </row>
    <row r="37" spans="1:40" ht="12.6" customHeight="1" x14ac:dyDescent="0.25">
      <c r="B37" s="64" t="s">
        <v>90</v>
      </c>
    </row>
    <row r="39" spans="1:40" ht="12.6" customHeight="1" x14ac:dyDescent="0.25">
      <c r="A39" s="64" t="s">
        <v>91</v>
      </c>
    </row>
    <row r="40" spans="1:40" ht="12.6" customHeight="1" x14ac:dyDescent="0.25">
      <c r="B40" s="64" t="s">
        <v>92</v>
      </c>
    </row>
    <row r="42" spans="1:40" ht="12.6" customHeight="1" x14ac:dyDescent="0.25">
      <c r="B42" s="64" t="s">
        <v>93</v>
      </c>
    </row>
    <row r="44" spans="1:40" ht="12.6" customHeight="1" x14ac:dyDescent="0.25">
      <c r="A44" s="64" t="s">
        <v>94</v>
      </c>
    </row>
    <row r="45" spans="1:40" customFormat="1" ht="25.15" customHeight="1" x14ac:dyDescent="0.25">
      <c r="A45" s="64"/>
      <c r="B45" s="101" t="s">
        <v>95</v>
      </c>
      <c r="C45" s="107"/>
      <c r="D45" s="107"/>
      <c r="E45" s="107"/>
      <c r="F45" s="107"/>
      <c r="G45" s="107"/>
      <c r="H45" s="107"/>
      <c r="I45" s="107"/>
      <c r="J45" s="107"/>
      <c r="K45" s="107"/>
      <c r="L45" s="107"/>
      <c r="M45" s="107"/>
      <c r="N45" s="107"/>
      <c r="O45" s="107"/>
      <c r="P45" s="107"/>
      <c r="Q45" s="107"/>
      <c r="R45" s="107"/>
      <c r="S45" s="107"/>
      <c r="T45" s="64"/>
      <c r="U45" s="64"/>
      <c r="V45" s="64"/>
      <c r="W45" s="64"/>
      <c r="X45" s="64"/>
      <c r="Y45" s="64"/>
      <c r="Z45" s="64"/>
      <c r="AA45" s="64"/>
      <c r="AB45" s="64"/>
      <c r="AC45" s="64"/>
      <c r="AD45" s="64"/>
      <c r="AE45" s="64"/>
      <c r="AF45" s="64"/>
      <c r="AG45" s="64"/>
      <c r="AH45" s="64"/>
      <c r="AI45" s="64"/>
      <c r="AJ45" s="64"/>
      <c r="AK45" s="64"/>
      <c r="AL45" s="64"/>
      <c r="AM45" s="64"/>
      <c r="AN45" s="64"/>
    </row>
    <row r="46" spans="1:40" ht="12.6" customHeight="1" x14ac:dyDescent="0.25">
      <c r="D46" s="74"/>
      <c r="E46" s="74"/>
      <c r="F46" s="74"/>
      <c r="G46" s="74"/>
      <c r="H46" s="74"/>
      <c r="I46" s="74"/>
      <c r="J46" s="74"/>
      <c r="K46" s="74"/>
      <c r="L46" s="74"/>
      <c r="M46" s="74"/>
      <c r="N46" s="74"/>
      <c r="O46" s="74"/>
      <c r="P46" s="75"/>
      <c r="R46" s="76"/>
    </row>
    <row r="47" spans="1:40" ht="12.6" customHeight="1" x14ac:dyDescent="0.25">
      <c r="B47" s="64" t="s">
        <v>96</v>
      </c>
    </row>
    <row r="49" spans="1:40" ht="12.6" customHeight="1" x14ac:dyDescent="0.25">
      <c r="A49" s="64" t="s">
        <v>97</v>
      </c>
      <c r="D49" s="74"/>
      <c r="E49" s="74"/>
      <c r="F49" s="74"/>
      <c r="G49" s="74"/>
      <c r="H49" s="74"/>
      <c r="I49" s="74"/>
      <c r="J49" s="74"/>
      <c r="K49" s="74"/>
      <c r="L49" s="74"/>
      <c r="M49" s="74"/>
      <c r="N49" s="74"/>
      <c r="O49" s="74"/>
      <c r="P49" s="75"/>
      <c r="R49" s="76"/>
    </row>
    <row r="50" spans="1:40" customFormat="1" ht="25.15" customHeight="1" x14ac:dyDescent="0.25">
      <c r="A50" s="64"/>
      <c r="B50" s="101" t="s">
        <v>98</v>
      </c>
      <c r="C50" s="107"/>
      <c r="D50" s="107"/>
      <c r="E50" s="107"/>
      <c r="F50" s="107"/>
      <c r="G50" s="107"/>
      <c r="H50" s="107"/>
      <c r="I50" s="107"/>
      <c r="J50" s="107"/>
      <c r="K50" s="107"/>
      <c r="L50" s="107"/>
      <c r="M50" s="107"/>
      <c r="N50" s="107"/>
      <c r="O50" s="107"/>
      <c r="P50" s="107"/>
      <c r="Q50" s="107"/>
      <c r="R50" s="107"/>
      <c r="S50" s="107"/>
      <c r="T50" s="64"/>
      <c r="U50" s="64"/>
      <c r="V50" s="64"/>
      <c r="W50" s="64"/>
      <c r="X50" s="64"/>
      <c r="Y50" s="64"/>
      <c r="Z50" s="64"/>
      <c r="AA50" s="64"/>
      <c r="AB50" s="64"/>
      <c r="AC50" s="64"/>
      <c r="AD50" s="64"/>
      <c r="AE50" s="64"/>
      <c r="AF50" s="64"/>
      <c r="AG50" s="64"/>
      <c r="AH50" s="64"/>
      <c r="AI50" s="64"/>
      <c r="AJ50" s="64"/>
      <c r="AK50" s="64"/>
      <c r="AL50" s="64"/>
      <c r="AM50" s="64"/>
      <c r="AN50" s="64"/>
    </row>
    <row r="51" spans="1:40" customFormat="1" ht="12.6" customHeight="1" x14ac:dyDescent="0.25">
      <c r="A51" s="64"/>
      <c r="B51" s="64"/>
      <c r="C51" s="74"/>
      <c r="D51" s="74"/>
      <c r="E51" s="74"/>
      <c r="F51" s="74"/>
      <c r="G51" s="74"/>
      <c r="H51" s="74"/>
      <c r="I51" s="74"/>
      <c r="J51" s="74"/>
      <c r="K51" s="74"/>
      <c r="L51" s="74"/>
      <c r="M51" s="74"/>
      <c r="N51" s="74"/>
      <c r="O51" s="74"/>
      <c r="P51" s="64"/>
      <c r="Q51" s="64"/>
      <c r="R51" s="76"/>
      <c r="S51" s="64"/>
      <c r="T51" s="64"/>
      <c r="U51" s="64"/>
      <c r="V51" s="64"/>
      <c r="W51" s="64"/>
      <c r="X51" s="64"/>
      <c r="Y51" s="64"/>
      <c r="Z51" s="64"/>
      <c r="AA51" s="64"/>
      <c r="AB51" s="64"/>
      <c r="AC51" s="64"/>
      <c r="AD51" s="64"/>
      <c r="AE51" s="64"/>
      <c r="AF51" s="64"/>
      <c r="AG51" s="64"/>
      <c r="AH51" s="64"/>
      <c r="AI51" s="64"/>
      <c r="AJ51" s="64"/>
      <c r="AK51" s="64"/>
      <c r="AL51" s="64"/>
      <c r="AM51" s="64"/>
      <c r="AN51" s="64"/>
    </row>
    <row r="52" spans="1:40" customFormat="1" ht="25.15" customHeight="1" x14ac:dyDescent="0.25">
      <c r="A52" s="64"/>
      <c r="B52" s="64"/>
      <c r="C52" s="101" t="s">
        <v>99</v>
      </c>
      <c r="D52" s="101"/>
      <c r="E52" s="101"/>
      <c r="F52" s="101"/>
      <c r="G52" s="101"/>
      <c r="H52" s="101"/>
      <c r="I52" s="101"/>
      <c r="J52" s="101"/>
      <c r="K52" s="101"/>
      <c r="L52" s="101"/>
      <c r="M52" s="101"/>
      <c r="N52" s="101"/>
      <c r="O52" s="101"/>
      <c r="P52" s="101"/>
      <c r="Q52" s="101"/>
      <c r="R52" s="101"/>
      <c r="S52" s="76" t="s">
        <v>152</v>
      </c>
      <c r="T52" s="64"/>
      <c r="U52" s="64"/>
      <c r="V52" s="64"/>
      <c r="W52" s="64"/>
      <c r="X52" s="64"/>
      <c r="Y52" s="64"/>
      <c r="Z52" s="64"/>
      <c r="AA52" s="64"/>
      <c r="AB52" s="64"/>
      <c r="AC52" s="64"/>
      <c r="AD52" s="64"/>
      <c r="AE52" s="64"/>
      <c r="AF52" s="64"/>
      <c r="AG52" s="64"/>
      <c r="AH52" s="64"/>
      <c r="AI52" s="64"/>
      <c r="AJ52" s="64"/>
      <c r="AK52" s="64"/>
      <c r="AL52" s="64"/>
      <c r="AM52" s="64"/>
      <c r="AN52" s="64"/>
    </row>
    <row r="53" spans="1:40" customFormat="1" ht="12.6" customHeight="1" x14ac:dyDescent="0.25">
      <c r="A53" s="64"/>
      <c r="B53" s="64"/>
      <c r="C53" s="64"/>
      <c r="D53" s="74"/>
      <c r="E53" s="74"/>
      <c r="F53" s="74"/>
      <c r="G53" s="74"/>
      <c r="H53" s="74"/>
      <c r="I53" s="74"/>
      <c r="J53" s="74"/>
      <c r="K53" s="74"/>
      <c r="L53" s="74"/>
      <c r="M53" s="74"/>
      <c r="N53" s="74"/>
      <c r="O53" s="7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row>
    <row r="54" spans="1:40" customFormat="1" ht="12.6" customHeight="1" x14ac:dyDescent="0.25">
      <c r="A54" s="64"/>
      <c r="B54" s="64"/>
      <c r="C54" s="64" t="s">
        <v>101</v>
      </c>
      <c r="D54" s="64"/>
      <c r="E54" s="64"/>
      <c r="F54" s="64"/>
      <c r="G54" s="64"/>
      <c r="H54" s="64"/>
      <c r="I54" s="64"/>
      <c r="J54" s="64"/>
      <c r="K54" s="64"/>
      <c r="L54" s="64"/>
      <c r="M54" s="64"/>
      <c r="N54" s="64"/>
      <c r="O54" s="64"/>
      <c r="P54" s="64"/>
      <c r="Q54" s="64"/>
      <c r="R54" s="64"/>
      <c r="S54" s="76" t="s">
        <v>153</v>
      </c>
      <c r="T54" s="64"/>
      <c r="U54" s="64"/>
      <c r="V54" s="64"/>
      <c r="W54" s="64"/>
      <c r="X54" s="64"/>
      <c r="Y54" s="64"/>
      <c r="Z54" s="64"/>
      <c r="AA54" s="64"/>
      <c r="AB54" s="64"/>
      <c r="AC54" s="64"/>
      <c r="AD54" s="64"/>
      <c r="AE54" s="64"/>
      <c r="AF54" s="64"/>
      <c r="AG54" s="64"/>
      <c r="AH54" s="64"/>
      <c r="AI54" s="64"/>
      <c r="AJ54" s="64"/>
      <c r="AK54" s="64"/>
      <c r="AL54" s="64"/>
      <c r="AM54" s="64"/>
      <c r="AN54" s="64"/>
    </row>
    <row r="55" spans="1:40" customFormat="1" ht="12.6" customHeight="1" x14ac:dyDescent="0.25">
      <c r="A55" s="64"/>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row>
    <row r="56" spans="1:40" customFormat="1" ht="25.15" customHeight="1" x14ac:dyDescent="0.25">
      <c r="A56" s="64"/>
      <c r="B56" s="64"/>
      <c r="C56" s="101" t="s">
        <v>103</v>
      </c>
      <c r="D56" s="107"/>
      <c r="E56" s="107"/>
      <c r="F56" s="107"/>
      <c r="G56" s="107"/>
      <c r="H56" s="107"/>
      <c r="I56" s="107"/>
      <c r="J56" s="107"/>
      <c r="K56" s="107"/>
      <c r="L56" s="107"/>
      <c r="M56" s="107"/>
      <c r="N56" s="107"/>
      <c r="O56" s="107"/>
      <c r="P56" s="107"/>
      <c r="Q56" s="107"/>
      <c r="R56" s="107"/>
      <c r="S56" s="76" t="s">
        <v>154</v>
      </c>
      <c r="T56" s="64"/>
      <c r="U56" s="64"/>
      <c r="V56" s="64"/>
      <c r="W56" s="64"/>
      <c r="X56" s="64"/>
      <c r="Y56" s="64"/>
      <c r="Z56" s="64"/>
      <c r="AA56" s="64"/>
      <c r="AB56" s="64"/>
      <c r="AC56" s="64"/>
      <c r="AD56" s="64"/>
      <c r="AE56" s="64"/>
      <c r="AF56" s="64"/>
      <c r="AG56" s="64"/>
      <c r="AH56" s="64"/>
      <c r="AI56" s="64"/>
      <c r="AJ56" s="64"/>
      <c r="AK56" s="64"/>
      <c r="AL56" s="64"/>
      <c r="AM56" s="64"/>
      <c r="AN56" s="64"/>
    </row>
    <row r="57" spans="1:40" ht="12.6" customHeight="1" x14ac:dyDescent="0.25">
      <c r="S57" s="77"/>
    </row>
    <row r="58" spans="1:40" ht="12.6" customHeight="1" x14ac:dyDescent="0.25">
      <c r="S58" s="77" t="s">
        <v>106</v>
      </c>
    </row>
    <row r="59" spans="1:40" ht="12.6" customHeight="1" x14ac:dyDescent="0.25">
      <c r="A59" s="64" t="s">
        <v>107</v>
      </c>
      <c r="B59" s="74"/>
      <c r="C59" s="74"/>
      <c r="D59" s="74"/>
      <c r="E59" s="74"/>
      <c r="F59" s="74"/>
      <c r="G59" s="74"/>
      <c r="H59" s="74"/>
      <c r="I59" s="74"/>
      <c r="J59" s="74"/>
      <c r="K59" s="74"/>
      <c r="L59" s="74"/>
      <c r="M59" s="74"/>
      <c r="AG59" s="74"/>
      <c r="AH59" s="74"/>
      <c r="AI59" s="74"/>
      <c r="AJ59" s="74"/>
      <c r="AK59" s="74"/>
    </row>
    <row r="60" spans="1:40" customFormat="1" ht="25.15" customHeight="1" x14ac:dyDescent="0.25">
      <c r="A60" s="64"/>
      <c r="B60" s="101" t="s">
        <v>108</v>
      </c>
      <c r="C60" s="101"/>
      <c r="D60" s="101"/>
      <c r="E60" s="101"/>
      <c r="F60" s="101"/>
      <c r="G60" s="101"/>
      <c r="H60" s="101"/>
      <c r="I60" s="101"/>
      <c r="J60" s="101"/>
      <c r="K60" s="101"/>
      <c r="L60" s="101"/>
      <c r="M60" s="101"/>
      <c r="N60" s="101"/>
      <c r="O60" s="101"/>
      <c r="P60" s="101"/>
      <c r="Q60" s="101"/>
      <c r="R60" s="101"/>
      <c r="S60" s="101"/>
      <c r="AL60" s="64"/>
      <c r="AM60" s="64"/>
      <c r="AN60" s="64"/>
    </row>
    <row r="61" spans="1:40" customFormat="1" ht="44.25" customHeight="1" x14ac:dyDescent="0.25">
      <c r="A61" s="64"/>
      <c r="B61" s="64"/>
      <c r="C61" s="64"/>
      <c r="D61" s="64"/>
      <c r="E61" s="64"/>
      <c r="F61" s="64"/>
      <c r="G61" s="64"/>
      <c r="H61" s="64"/>
      <c r="I61" s="64"/>
      <c r="J61" s="64"/>
      <c r="K61" s="64"/>
      <c r="L61" s="64"/>
      <c r="M61" s="64"/>
      <c r="N61" s="64"/>
      <c r="O61" s="64"/>
      <c r="P61" s="64"/>
      <c r="Q61" s="64"/>
      <c r="R61" s="64"/>
      <c r="S61" s="64"/>
      <c r="AL61" s="64"/>
      <c r="AM61" s="64"/>
      <c r="AN61" s="64"/>
    </row>
    <row r="62" spans="1:40" customFormat="1" ht="37.9" customHeight="1" x14ac:dyDescent="0.25">
      <c r="A62" s="64"/>
      <c r="B62" s="101" t="s">
        <v>109</v>
      </c>
      <c r="C62" s="101"/>
      <c r="D62" s="101"/>
      <c r="E62" s="101"/>
      <c r="F62" s="101"/>
      <c r="G62" s="101"/>
      <c r="H62" s="101"/>
      <c r="I62" s="101"/>
      <c r="J62" s="101"/>
      <c r="K62" s="101"/>
      <c r="L62" s="101"/>
      <c r="M62" s="101"/>
      <c r="N62" s="101"/>
      <c r="O62" s="101"/>
      <c r="P62" s="101"/>
      <c r="Q62" s="101"/>
      <c r="R62" s="101"/>
      <c r="S62" s="101"/>
      <c r="AL62" s="64"/>
      <c r="AM62" s="64"/>
      <c r="AN62" s="64"/>
    </row>
    <row r="63" spans="1:40" customFormat="1" ht="12.6" customHeight="1" x14ac:dyDescent="0.25">
      <c r="A63" s="64"/>
      <c r="B63" s="64"/>
      <c r="C63" s="64"/>
      <c r="D63" s="64"/>
      <c r="E63" s="64"/>
      <c r="F63" s="64"/>
      <c r="G63" s="64"/>
      <c r="H63" s="64"/>
      <c r="I63" s="64"/>
      <c r="J63" s="64"/>
      <c r="K63" s="64"/>
      <c r="L63" s="64"/>
      <c r="M63" s="64"/>
      <c r="N63" s="64"/>
      <c r="O63" s="64"/>
      <c r="P63" s="64"/>
      <c r="Q63" s="64"/>
      <c r="R63" s="64"/>
      <c r="S63" s="64"/>
      <c r="AL63" s="64"/>
      <c r="AM63" s="64"/>
      <c r="AN63" s="64"/>
    </row>
    <row r="64" spans="1:40" customFormat="1" ht="12.6" customHeight="1" x14ac:dyDescent="0.25">
      <c r="A64" s="64"/>
      <c r="B64" s="64" t="s">
        <v>110</v>
      </c>
      <c r="C64" s="64"/>
      <c r="D64" s="64"/>
      <c r="E64" s="64"/>
      <c r="F64" s="64"/>
      <c r="G64" s="64"/>
      <c r="H64" s="64"/>
      <c r="I64" s="64"/>
      <c r="J64" s="64"/>
      <c r="K64" s="64"/>
      <c r="L64" s="64"/>
      <c r="M64" s="64"/>
      <c r="N64" s="64"/>
      <c r="O64" s="64"/>
      <c r="P64" s="64"/>
      <c r="Q64" s="64"/>
      <c r="R64" s="64"/>
      <c r="S64" s="64"/>
      <c r="AL64" s="64"/>
      <c r="AM64" s="64"/>
      <c r="AN64" s="64"/>
    </row>
    <row r="65" spans="1:40" customFormat="1" ht="12.6" customHeight="1" x14ac:dyDescent="0.25">
      <c r="A65" s="64"/>
      <c r="B65" s="64"/>
      <c r="C65" s="64"/>
      <c r="D65" s="64"/>
      <c r="E65" s="78"/>
      <c r="F65" s="64"/>
      <c r="G65" s="64"/>
      <c r="H65" s="64"/>
      <c r="I65" s="64"/>
      <c r="J65" s="64"/>
      <c r="K65" s="64"/>
      <c r="L65" s="64"/>
      <c r="M65" s="64"/>
      <c r="N65" s="64"/>
      <c r="O65" s="64"/>
      <c r="P65" s="64"/>
      <c r="Q65" s="64"/>
      <c r="R65" s="64"/>
      <c r="S65" s="64"/>
      <c r="AL65" s="64"/>
      <c r="AM65" s="64"/>
      <c r="AN65" s="64"/>
    </row>
    <row r="66" spans="1:40" customFormat="1" ht="12.6" customHeight="1" x14ac:dyDescent="0.25">
      <c r="A66" s="64"/>
      <c r="B66" s="101" t="s">
        <v>111</v>
      </c>
      <c r="C66" s="101"/>
      <c r="D66" s="101"/>
      <c r="E66" s="101"/>
      <c r="F66" s="101"/>
      <c r="G66" s="101"/>
      <c r="H66" s="101"/>
      <c r="I66" s="101"/>
      <c r="J66" s="101"/>
      <c r="K66" s="101"/>
      <c r="L66" s="101"/>
      <c r="M66" s="101"/>
      <c r="N66" s="101"/>
      <c r="O66" s="101"/>
      <c r="P66" s="101"/>
      <c r="Q66" s="101"/>
      <c r="R66" s="101"/>
      <c r="S66" s="101"/>
      <c r="AL66" s="64"/>
      <c r="AM66" s="64"/>
      <c r="AN66" s="64"/>
    </row>
    <row r="68" spans="1:40" ht="12.6" customHeight="1" x14ac:dyDescent="0.25">
      <c r="A68" s="64" t="s">
        <v>112</v>
      </c>
    </row>
    <row r="69" spans="1:40" ht="12.6" customHeight="1" x14ac:dyDescent="0.25">
      <c r="B69" s="64" t="s">
        <v>113</v>
      </c>
      <c r="D69" s="74"/>
      <c r="E69" s="74"/>
      <c r="F69" s="74"/>
      <c r="G69" s="74"/>
      <c r="H69" s="74"/>
      <c r="I69" s="74"/>
      <c r="J69" s="74"/>
      <c r="K69" s="74"/>
      <c r="L69" s="74"/>
      <c r="M69" s="74"/>
      <c r="N69" s="74"/>
      <c r="O69" s="74"/>
      <c r="P69" s="74"/>
      <c r="Q69" s="74"/>
      <c r="R69" s="74"/>
    </row>
    <row r="70" spans="1:40" ht="12.6" customHeight="1" x14ac:dyDescent="0.25">
      <c r="D70" s="74"/>
      <c r="E70" s="74"/>
      <c r="F70" s="74"/>
      <c r="G70" s="74"/>
      <c r="H70" s="74"/>
      <c r="I70" s="74"/>
      <c r="J70" s="74"/>
      <c r="K70" s="74"/>
      <c r="L70" s="74"/>
      <c r="M70" s="74"/>
      <c r="N70" s="74"/>
      <c r="O70" s="74"/>
      <c r="P70" s="74"/>
      <c r="Q70" s="74"/>
      <c r="R70" s="74"/>
    </row>
    <row r="71" spans="1:40" ht="12.6" customHeight="1" x14ac:dyDescent="0.25">
      <c r="A71" s="64" t="s">
        <v>114</v>
      </c>
    </row>
    <row r="72" spans="1:40" ht="12.6" customHeight="1" x14ac:dyDescent="0.25">
      <c r="B72" s="64" t="s">
        <v>78</v>
      </c>
      <c r="F72" s="79">
        <f>IF(E9&lt;101,5000,IF(AND(E9&gt;100,E9&lt;601),SUM(TRUNC((E9-1)/100)*5000+5000),SUM(TRUNC((E9-1)/150+2)*5000+5000)))</f>
        <v>45000</v>
      </c>
      <c r="G72" s="64" t="s">
        <v>116</v>
      </c>
    </row>
    <row r="74" spans="1:40" ht="12.6" customHeight="1" x14ac:dyDescent="0.25">
      <c r="B74" s="64" t="s">
        <v>117</v>
      </c>
    </row>
    <row r="75" spans="1:40" ht="12.6" customHeight="1" x14ac:dyDescent="0.25">
      <c r="A75" s="86"/>
      <c r="B75" s="86"/>
      <c r="C75" s="86"/>
      <c r="D75" s="86"/>
      <c r="E75" s="86"/>
      <c r="F75" s="86"/>
      <c r="G75" s="86"/>
      <c r="H75" s="86"/>
      <c r="I75" s="86"/>
      <c r="J75" s="86"/>
      <c r="K75" s="86"/>
      <c r="L75" s="86"/>
      <c r="M75" s="86"/>
      <c r="N75" s="86"/>
      <c r="O75" s="86"/>
      <c r="P75" s="86"/>
      <c r="Q75" s="86"/>
      <c r="R75" s="86"/>
      <c r="S75" s="86"/>
    </row>
    <row r="76" spans="1:40" ht="12.6" customHeight="1" x14ac:dyDescent="0.25">
      <c r="A76" s="87"/>
      <c r="B76" s="87"/>
      <c r="C76" s="87"/>
      <c r="D76" s="87"/>
      <c r="E76" s="87"/>
      <c r="F76" s="87"/>
      <c r="G76" s="87"/>
      <c r="H76" s="87"/>
      <c r="I76" s="87"/>
      <c r="J76" s="87"/>
      <c r="K76" s="87"/>
      <c r="L76" s="87"/>
      <c r="M76" s="87"/>
      <c r="N76" s="87"/>
      <c r="O76" s="87"/>
      <c r="P76" s="87"/>
      <c r="Q76" s="87"/>
      <c r="R76" s="87"/>
      <c r="S76" s="87"/>
    </row>
    <row r="77" spans="1:40" ht="12.6" customHeight="1" x14ac:dyDescent="0.25">
      <c r="A77" s="64" t="s">
        <v>155</v>
      </c>
      <c r="B77" s="80"/>
      <c r="C77" s="80"/>
      <c r="D77" s="80"/>
      <c r="E77" s="80"/>
      <c r="F77" s="80"/>
      <c r="G77" s="80"/>
    </row>
    <row r="79" spans="1:40" ht="12.6" customHeight="1" x14ac:dyDescent="0.25">
      <c r="A79" s="64" t="s">
        <v>119</v>
      </c>
      <c r="F79" s="85">
        <f>+F81*1.4</f>
        <v>7873.5999999999995</v>
      </c>
      <c r="G79" s="64" t="s">
        <v>120</v>
      </c>
      <c r="H79" s="64">
        <f>+F81*1.45</f>
        <v>8154.8</v>
      </c>
      <c r="I79" s="64" t="s">
        <v>116</v>
      </c>
    </row>
    <row r="81" spans="1:19" ht="12.6" customHeight="1" x14ac:dyDescent="0.25">
      <c r="A81" s="64" t="s">
        <v>156</v>
      </c>
      <c r="F81" s="81">
        <f>(E$9*4.7+1300)+IF(I$9&gt;0,I$9*5.7+300,0)</f>
        <v>5624</v>
      </c>
      <c r="G81" s="64" t="s">
        <v>116</v>
      </c>
    </row>
    <row r="83" spans="1:19" ht="12.6" customHeight="1" x14ac:dyDescent="0.25">
      <c r="A83" s="64" t="s">
        <v>157</v>
      </c>
      <c r="F83" s="64">
        <f>(E$9*3+50)+IF(I$9&gt;0,I$9*3.3+150,0)</f>
        <v>2810</v>
      </c>
      <c r="G83" s="64" t="s">
        <v>120</v>
      </c>
      <c r="H83" s="64">
        <f>(E$9*3.3+150)+IF(I$9&gt;0,I$9*3.6+250,0)</f>
        <v>3186</v>
      </c>
      <c r="I83" s="64" t="s">
        <v>116</v>
      </c>
    </row>
    <row r="85" spans="1:19" ht="22.9" customHeight="1" x14ac:dyDescent="0.25">
      <c r="A85" s="88" t="s">
        <v>158</v>
      </c>
      <c r="B85" s="88"/>
      <c r="C85" s="88"/>
      <c r="D85" s="88"/>
      <c r="E85" s="88"/>
      <c r="F85" s="88">
        <f>(E$9*0.3+600)+IF(I$9&gt;0,I$9*0.3,0)</f>
        <v>876</v>
      </c>
      <c r="G85" s="88" t="s">
        <v>120</v>
      </c>
      <c r="H85" s="88">
        <f>(E$9*0.35+750)+IF(I$9&gt;0,I$9*0.35,0)</f>
        <v>1072</v>
      </c>
      <c r="I85" s="88" t="s">
        <v>116</v>
      </c>
      <c r="J85" s="108" t="s">
        <v>159</v>
      </c>
      <c r="K85" s="108"/>
      <c r="L85" s="108"/>
      <c r="M85" s="108"/>
      <c r="N85" s="108"/>
      <c r="O85" s="108"/>
      <c r="P85" s="108"/>
      <c r="Q85" s="108"/>
      <c r="R85" s="108"/>
      <c r="S85" s="108"/>
    </row>
    <row r="87" spans="1:19" ht="12.6" customHeight="1" x14ac:dyDescent="0.25">
      <c r="A87" s="64" t="s">
        <v>160</v>
      </c>
      <c r="F87" s="64">
        <f>(E$9*0.25+75)+IF(I$9&gt;0,I$9*0.45+50,0)</f>
        <v>305</v>
      </c>
      <c r="G87" s="64" t="s">
        <v>120</v>
      </c>
      <c r="H87" s="64">
        <f>(E$9*0.3+125)+IF(I$9&gt;0,I$9*0.5+75,0)</f>
        <v>401</v>
      </c>
      <c r="I87" s="64" t="s">
        <v>116</v>
      </c>
      <c r="K87" s="76" t="s">
        <v>142</v>
      </c>
      <c r="L87" s="64">
        <f>(E$9+I$9)*0.1+50</f>
        <v>142</v>
      </c>
      <c r="M87" s="64" t="s">
        <v>161</v>
      </c>
    </row>
    <row r="88" spans="1:19" ht="31.15" customHeight="1" x14ac:dyDescent="0.25">
      <c r="I88" s="83"/>
      <c r="J88" s="103" t="s">
        <v>162</v>
      </c>
      <c r="K88" s="103"/>
      <c r="L88" s="103"/>
      <c r="M88" s="103"/>
      <c r="N88" s="103"/>
      <c r="O88" s="103"/>
      <c r="P88" s="103"/>
      <c r="Q88" s="103"/>
      <c r="R88" s="103"/>
      <c r="S88" s="103"/>
    </row>
    <row r="90" spans="1:19" ht="12.6" customHeight="1" x14ac:dyDescent="0.25">
      <c r="A90" s="64" t="s">
        <v>163</v>
      </c>
      <c r="F90" s="64">
        <f>(E$9*0.2+25)+IF(I$9&gt;0,I$9*0.5+75,0)</f>
        <v>209</v>
      </c>
      <c r="G90" s="64" t="s">
        <v>120</v>
      </c>
      <c r="H90" s="64">
        <f>(E$9*0.25+75)+IF(I$9&gt;0,I$9*0.55+100,0)</f>
        <v>305</v>
      </c>
      <c r="I90" s="64" t="s">
        <v>116</v>
      </c>
      <c r="J90" s="84" t="s">
        <v>164</v>
      </c>
    </row>
    <row r="92" spans="1:19" ht="12.6" customHeight="1" x14ac:dyDescent="0.25">
      <c r="A92" s="64" t="s">
        <v>165</v>
      </c>
      <c r="F92" s="64">
        <f>(E$9+I$9)*0.1</f>
        <v>92</v>
      </c>
      <c r="G92" s="64" t="s">
        <v>120</v>
      </c>
      <c r="H92" s="64">
        <f>(E$9+I$9)*0.15+15</f>
        <v>153</v>
      </c>
      <c r="I92" s="64" t="s">
        <v>116</v>
      </c>
    </row>
    <row r="94" spans="1:19" ht="12.6" customHeight="1" x14ac:dyDescent="0.25">
      <c r="A94" s="64" t="s">
        <v>133</v>
      </c>
      <c r="F94" s="89">
        <f>+F96*1.1</f>
        <v>61864.000000000007</v>
      </c>
      <c r="G94" s="64" t="s">
        <v>120</v>
      </c>
      <c r="H94" s="109">
        <f>+F96*1.25</f>
        <v>70300</v>
      </c>
      <c r="I94" s="109"/>
      <c r="J94" s="64" t="s">
        <v>116</v>
      </c>
    </row>
    <row r="96" spans="1:19" ht="12.6" customHeight="1" x14ac:dyDescent="0.25">
      <c r="A96" s="64" t="s">
        <v>134</v>
      </c>
      <c r="F96" s="90">
        <f>(E$9+I$9)*47+13000</f>
        <v>56240</v>
      </c>
      <c r="G96" s="64" t="s">
        <v>116</v>
      </c>
    </row>
    <row r="98" spans="1:19" ht="12.6" customHeight="1" x14ac:dyDescent="0.25">
      <c r="A98" s="64" t="s">
        <v>135</v>
      </c>
      <c r="F98" s="90">
        <f>(E$9+I$9)*35+10000</f>
        <v>42200</v>
      </c>
      <c r="G98" s="64" t="s">
        <v>116</v>
      </c>
    </row>
    <row r="100" spans="1:19" ht="12.6" customHeight="1" x14ac:dyDescent="0.25">
      <c r="A100" s="64" t="s">
        <v>136</v>
      </c>
      <c r="F100" s="64">
        <f>(E$9+I$9)*2+600</f>
        <v>2440</v>
      </c>
      <c r="G100" s="64" t="s">
        <v>120</v>
      </c>
      <c r="H100" s="64">
        <f>(E$9+I$9)*2.5+800</f>
        <v>3100</v>
      </c>
      <c r="I100" s="64" t="s">
        <v>116</v>
      </c>
    </row>
    <row r="102" spans="1:19" ht="12.6" customHeight="1" x14ac:dyDescent="0.25">
      <c r="A102" s="64" t="s">
        <v>137</v>
      </c>
      <c r="F102" s="64">
        <f>(E$9+I$9)*2.5+800</f>
        <v>3100</v>
      </c>
      <c r="G102" s="64" t="s">
        <v>120</v>
      </c>
      <c r="H102" s="64">
        <f>(E$9+I$9)*3+1000</f>
        <v>3760</v>
      </c>
      <c r="I102" s="64" t="s">
        <v>116</v>
      </c>
    </row>
    <row r="104" spans="1:19" ht="12.6" customHeight="1" x14ac:dyDescent="0.25">
      <c r="A104" s="64" t="s">
        <v>138</v>
      </c>
      <c r="F104" s="64">
        <f>(E$9+I$9)*1.5+400</f>
        <v>1780</v>
      </c>
      <c r="G104" s="64" t="s">
        <v>120</v>
      </c>
      <c r="H104" s="64">
        <f>(E$9+I$9)*2+600</f>
        <v>2440</v>
      </c>
      <c r="I104" s="64" t="s">
        <v>116</v>
      </c>
      <c r="J104" s="84" t="s">
        <v>166</v>
      </c>
    </row>
    <row r="106" spans="1:19" ht="12.6" customHeight="1" x14ac:dyDescent="0.25">
      <c r="A106" s="64" t="s">
        <v>140</v>
      </c>
      <c r="F106" s="64">
        <f>E$9+I$9+200</f>
        <v>1120</v>
      </c>
      <c r="G106" s="64" t="s">
        <v>120</v>
      </c>
      <c r="H106" s="64">
        <f>(E$9+I$9)*1.5+400</f>
        <v>1780</v>
      </c>
      <c r="I106" s="64" t="s">
        <v>116</v>
      </c>
    </row>
    <row r="108" spans="1:19" ht="12.6" customHeight="1" x14ac:dyDescent="0.25">
      <c r="A108" s="64" t="s">
        <v>141</v>
      </c>
      <c r="F108" s="64">
        <f>(E$9+I$9)*5+1000</f>
        <v>5600</v>
      </c>
      <c r="G108" s="64" t="s">
        <v>116</v>
      </c>
    </row>
    <row r="109" spans="1:19" ht="12.6" customHeight="1" x14ac:dyDescent="0.25">
      <c r="A109" s="68"/>
      <c r="B109" s="68"/>
      <c r="C109" s="68"/>
      <c r="D109" s="68"/>
      <c r="E109" s="68"/>
      <c r="F109" s="68"/>
      <c r="G109" s="68"/>
      <c r="H109" s="68"/>
      <c r="I109" s="68"/>
      <c r="J109" s="68"/>
      <c r="K109" s="68"/>
      <c r="L109" s="68"/>
      <c r="M109" s="68"/>
      <c r="N109" s="68"/>
      <c r="O109" s="68"/>
      <c r="P109" s="68"/>
      <c r="Q109" s="68"/>
      <c r="R109" s="68"/>
      <c r="S109" s="68"/>
    </row>
    <row r="113" spans="1:5" ht="12.6" customHeight="1" x14ac:dyDescent="0.25">
      <c r="A113" s="92" t="s">
        <v>167</v>
      </c>
      <c r="B113" s="93">
        <v>104090</v>
      </c>
      <c r="C113" s="94"/>
      <c r="D113" s="94"/>
      <c r="E113" s="94"/>
    </row>
    <row r="114" spans="1:5" ht="12.6" customHeight="1" x14ac:dyDescent="0.25">
      <c r="A114" s="92" t="s">
        <v>168</v>
      </c>
      <c r="B114" s="94"/>
      <c r="C114" s="94"/>
      <c r="D114" s="94"/>
      <c r="E114" s="94"/>
    </row>
  </sheetData>
  <mergeCells count="16">
    <mergeCell ref="B32:S32"/>
    <mergeCell ref="C16:S16"/>
    <mergeCell ref="B20:S20"/>
    <mergeCell ref="B23:S23"/>
    <mergeCell ref="B25:S25"/>
    <mergeCell ref="B27:S27"/>
    <mergeCell ref="B66:S66"/>
    <mergeCell ref="J85:S85"/>
    <mergeCell ref="J88:S88"/>
    <mergeCell ref="H94:I94"/>
    <mergeCell ref="B45:S45"/>
    <mergeCell ref="B50:S50"/>
    <mergeCell ref="C52:R52"/>
    <mergeCell ref="C56:R56"/>
    <mergeCell ref="B60:S60"/>
    <mergeCell ref="B62:S6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Q33" sqref="Q33"/>
    </sheetView>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B27" sqref="B27"/>
    </sheetView>
  </sheetViews>
  <sheetFormatPr defaultRowHeight="15" x14ac:dyDescent="0.25"/>
  <cols>
    <col min="1" max="1" width="12.5703125" style="48" customWidth="1"/>
    <col min="2" max="2" width="30.140625" style="44" bestFit="1" customWidth="1"/>
    <col min="3" max="5" width="12.5703125" style="44" customWidth="1"/>
    <col min="6" max="6" width="12.5703125" style="45" customWidth="1"/>
    <col min="7" max="10" width="12.5703125" style="46" customWidth="1"/>
    <col min="11" max="11" width="12.5703125" customWidth="1"/>
    <col min="12" max="250" width="9.140625" style="11"/>
    <col min="251" max="251" width="12.5703125" style="11" customWidth="1"/>
    <col min="252" max="252" width="30.140625" style="11" bestFit="1" customWidth="1"/>
    <col min="253" max="266" width="12.5703125" style="11" customWidth="1"/>
    <col min="267" max="506" width="9.140625" style="11"/>
    <col min="507" max="507" width="12.5703125" style="11" customWidth="1"/>
    <col min="508" max="508" width="30.140625" style="11" bestFit="1" customWidth="1"/>
    <col min="509" max="522" width="12.5703125" style="11" customWidth="1"/>
    <col min="523" max="762" width="9.140625" style="11"/>
    <col min="763" max="763" width="12.5703125" style="11" customWidth="1"/>
    <col min="764" max="764" width="30.140625" style="11" bestFit="1" customWidth="1"/>
    <col min="765" max="778" width="12.5703125" style="11" customWidth="1"/>
    <col min="779" max="1018" width="9.140625" style="11"/>
    <col min="1019" max="1019" width="12.5703125" style="11" customWidth="1"/>
    <col min="1020" max="1020" width="30.140625" style="11" bestFit="1" customWidth="1"/>
    <col min="1021" max="1034" width="12.5703125" style="11" customWidth="1"/>
    <col min="1035" max="1274" width="9.140625" style="11"/>
    <col min="1275" max="1275" width="12.5703125" style="11" customWidth="1"/>
    <col min="1276" max="1276" width="30.140625" style="11" bestFit="1" customWidth="1"/>
    <col min="1277" max="1290" width="12.5703125" style="11" customWidth="1"/>
    <col min="1291" max="1530" width="9.140625" style="11"/>
    <col min="1531" max="1531" width="12.5703125" style="11" customWidth="1"/>
    <col min="1532" max="1532" width="30.140625" style="11" bestFit="1" customWidth="1"/>
    <col min="1533" max="1546" width="12.5703125" style="11" customWidth="1"/>
    <col min="1547" max="1786" width="9.140625" style="11"/>
    <col min="1787" max="1787" width="12.5703125" style="11" customWidth="1"/>
    <col min="1788" max="1788" width="30.140625" style="11" bestFit="1" customWidth="1"/>
    <col min="1789" max="1802" width="12.5703125" style="11" customWidth="1"/>
    <col min="1803" max="2042" width="9.140625" style="11"/>
    <col min="2043" max="2043" width="12.5703125" style="11" customWidth="1"/>
    <col min="2044" max="2044" width="30.140625" style="11" bestFit="1" customWidth="1"/>
    <col min="2045" max="2058" width="12.5703125" style="11" customWidth="1"/>
    <col min="2059" max="2298" width="9.140625" style="11"/>
    <col min="2299" max="2299" width="12.5703125" style="11" customWidth="1"/>
    <col min="2300" max="2300" width="30.140625" style="11" bestFit="1" customWidth="1"/>
    <col min="2301" max="2314" width="12.5703125" style="11" customWidth="1"/>
    <col min="2315" max="2554" width="9.140625" style="11"/>
    <col min="2555" max="2555" width="12.5703125" style="11" customWidth="1"/>
    <col min="2556" max="2556" width="30.140625" style="11" bestFit="1" customWidth="1"/>
    <col min="2557" max="2570" width="12.5703125" style="11" customWidth="1"/>
    <col min="2571" max="2810" width="9.140625" style="11"/>
    <col min="2811" max="2811" width="12.5703125" style="11" customWidth="1"/>
    <col min="2812" max="2812" width="30.140625" style="11" bestFit="1" customWidth="1"/>
    <col min="2813" max="2826" width="12.5703125" style="11" customWidth="1"/>
    <col min="2827" max="3066" width="9.140625" style="11"/>
    <col min="3067" max="3067" width="12.5703125" style="11" customWidth="1"/>
    <col min="3068" max="3068" width="30.140625" style="11" bestFit="1" customWidth="1"/>
    <col min="3069" max="3082" width="12.5703125" style="11" customWidth="1"/>
    <col min="3083" max="3322" width="9.140625" style="11"/>
    <col min="3323" max="3323" width="12.5703125" style="11" customWidth="1"/>
    <col min="3324" max="3324" width="30.140625" style="11" bestFit="1" customWidth="1"/>
    <col min="3325" max="3338" width="12.5703125" style="11" customWidth="1"/>
    <col min="3339" max="3578" width="9.140625" style="11"/>
    <col min="3579" max="3579" width="12.5703125" style="11" customWidth="1"/>
    <col min="3580" max="3580" width="30.140625" style="11" bestFit="1" customWidth="1"/>
    <col min="3581" max="3594" width="12.5703125" style="11" customWidth="1"/>
    <col min="3595" max="3834" width="9.140625" style="11"/>
    <col min="3835" max="3835" width="12.5703125" style="11" customWidth="1"/>
    <col min="3836" max="3836" width="30.140625" style="11" bestFit="1" customWidth="1"/>
    <col min="3837" max="3850" width="12.5703125" style="11" customWidth="1"/>
    <col min="3851" max="4090" width="9.140625" style="11"/>
    <col min="4091" max="4091" width="12.5703125" style="11" customWidth="1"/>
    <col min="4092" max="4092" width="30.140625" style="11" bestFit="1" customWidth="1"/>
    <col min="4093" max="4106" width="12.5703125" style="11" customWidth="1"/>
    <col min="4107" max="4346" width="9.140625" style="11"/>
    <col min="4347" max="4347" width="12.5703125" style="11" customWidth="1"/>
    <col min="4348" max="4348" width="30.140625" style="11" bestFit="1" customWidth="1"/>
    <col min="4349" max="4362" width="12.5703125" style="11" customWidth="1"/>
    <col min="4363" max="4602" width="9.140625" style="11"/>
    <col min="4603" max="4603" width="12.5703125" style="11" customWidth="1"/>
    <col min="4604" max="4604" width="30.140625" style="11" bestFit="1" customWidth="1"/>
    <col min="4605" max="4618" width="12.5703125" style="11" customWidth="1"/>
    <col min="4619" max="4858" width="9.140625" style="11"/>
    <col min="4859" max="4859" width="12.5703125" style="11" customWidth="1"/>
    <col min="4860" max="4860" width="30.140625" style="11" bestFit="1" customWidth="1"/>
    <col min="4861" max="4874" width="12.5703125" style="11" customWidth="1"/>
    <col min="4875" max="5114" width="9.140625" style="11"/>
    <col min="5115" max="5115" width="12.5703125" style="11" customWidth="1"/>
    <col min="5116" max="5116" width="30.140625" style="11" bestFit="1" customWidth="1"/>
    <col min="5117" max="5130" width="12.5703125" style="11" customWidth="1"/>
    <col min="5131" max="5370" width="9.140625" style="11"/>
    <col min="5371" max="5371" width="12.5703125" style="11" customWidth="1"/>
    <col min="5372" max="5372" width="30.140625" style="11" bestFit="1" customWidth="1"/>
    <col min="5373" max="5386" width="12.5703125" style="11" customWidth="1"/>
    <col min="5387" max="5626" width="9.140625" style="11"/>
    <col min="5627" max="5627" width="12.5703125" style="11" customWidth="1"/>
    <col min="5628" max="5628" width="30.140625" style="11" bestFit="1" customWidth="1"/>
    <col min="5629" max="5642" width="12.5703125" style="11" customWidth="1"/>
    <col min="5643" max="5882" width="9.140625" style="11"/>
    <col min="5883" max="5883" width="12.5703125" style="11" customWidth="1"/>
    <col min="5884" max="5884" width="30.140625" style="11" bestFit="1" customWidth="1"/>
    <col min="5885" max="5898" width="12.5703125" style="11" customWidth="1"/>
    <col min="5899" max="6138" width="9.140625" style="11"/>
    <col min="6139" max="6139" width="12.5703125" style="11" customWidth="1"/>
    <col min="6140" max="6140" width="30.140625" style="11" bestFit="1" customWidth="1"/>
    <col min="6141" max="6154" width="12.5703125" style="11" customWidth="1"/>
    <col min="6155" max="6394" width="9.140625" style="11"/>
    <col min="6395" max="6395" width="12.5703125" style="11" customWidth="1"/>
    <col min="6396" max="6396" width="30.140625" style="11" bestFit="1" customWidth="1"/>
    <col min="6397" max="6410" width="12.5703125" style="11" customWidth="1"/>
    <col min="6411" max="6650" width="9.140625" style="11"/>
    <col min="6651" max="6651" width="12.5703125" style="11" customWidth="1"/>
    <col min="6652" max="6652" width="30.140625" style="11" bestFit="1" customWidth="1"/>
    <col min="6653" max="6666" width="12.5703125" style="11" customWidth="1"/>
    <col min="6667" max="6906" width="9.140625" style="11"/>
    <col min="6907" max="6907" width="12.5703125" style="11" customWidth="1"/>
    <col min="6908" max="6908" width="30.140625" style="11" bestFit="1" customWidth="1"/>
    <col min="6909" max="6922" width="12.5703125" style="11" customWidth="1"/>
    <col min="6923" max="7162" width="9.140625" style="11"/>
    <col min="7163" max="7163" width="12.5703125" style="11" customWidth="1"/>
    <col min="7164" max="7164" width="30.140625" style="11" bestFit="1" customWidth="1"/>
    <col min="7165" max="7178" width="12.5703125" style="11" customWidth="1"/>
    <col min="7179" max="7418" width="9.140625" style="11"/>
    <col min="7419" max="7419" width="12.5703125" style="11" customWidth="1"/>
    <col min="7420" max="7420" width="30.140625" style="11" bestFit="1" customWidth="1"/>
    <col min="7421" max="7434" width="12.5703125" style="11" customWidth="1"/>
    <col min="7435" max="7674" width="9.140625" style="11"/>
    <col min="7675" max="7675" width="12.5703125" style="11" customWidth="1"/>
    <col min="7676" max="7676" width="30.140625" style="11" bestFit="1" customWidth="1"/>
    <col min="7677" max="7690" width="12.5703125" style="11" customWidth="1"/>
    <col min="7691" max="7930" width="9.140625" style="11"/>
    <col min="7931" max="7931" width="12.5703125" style="11" customWidth="1"/>
    <col min="7932" max="7932" width="30.140625" style="11" bestFit="1" customWidth="1"/>
    <col min="7933" max="7946" width="12.5703125" style="11" customWidth="1"/>
    <col min="7947" max="8186" width="9.140625" style="11"/>
    <col min="8187" max="8187" width="12.5703125" style="11" customWidth="1"/>
    <col min="8188" max="8188" width="30.140625" style="11" bestFit="1" customWidth="1"/>
    <col min="8189" max="8202" width="12.5703125" style="11" customWidth="1"/>
    <col min="8203" max="8442" width="9.140625" style="11"/>
    <col min="8443" max="8443" width="12.5703125" style="11" customWidth="1"/>
    <col min="8444" max="8444" width="30.140625" style="11" bestFit="1" customWidth="1"/>
    <col min="8445" max="8458" width="12.5703125" style="11" customWidth="1"/>
    <col min="8459" max="8698" width="9.140625" style="11"/>
    <col min="8699" max="8699" width="12.5703125" style="11" customWidth="1"/>
    <col min="8700" max="8700" width="30.140625" style="11" bestFit="1" customWidth="1"/>
    <col min="8701" max="8714" width="12.5703125" style="11" customWidth="1"/>
    <col min="8715" max="8954" width="9.140625" style="11"/>
    <col min="8955" max="8955" width="12.5703125" style="11" customWidth="1"/>
    <col min="8956" max="8956" width="30.140625" style="11" bestFit="1" customWidth="1"/>
    <col min="8957" max="8970" width="12.5703125" style="11" customWidth="1"/>
    <col min="8971" max="9210" width="9.140625" style="11"/>
    <col min="9211" max="9211" width="12.5703125" style="11" customWidth="1"/>
    <col min="9212" max="9212" width="30.140625" style="11" bestFit="1" customWidth="1"/>
    <col min="9213" max="9226" width="12.5703125" style="11" customWidth="1"/>
    <col min="9227" max="9466" width="9.140625" style="11"/>
    <col min="9467" max="9467" width="12.5703125" style="11" customWidth="1"/>
    <col min="9468" max="9468" width="30.140625" style="11" bestFit="1" customWidth="1"/>
    <col min="9469" max="9482" width="12.5703125" style="11" customWidth="1"/>
    <col min="9483" max="9722" width="9.140625" style="11"/>
    <col min="9723" max="9723" width="12.5703125" style="11" customWidth="1"/>
    <col min="9724" max="9724" width="30.140625" style="11" bestFit="1" customWidth="1"/>
    <col min="9725" max="9738" width="12.5703125" style="11" customWidth="1"/>
    <col min="9739" max="9978" width="9.140625" style="11"/>
    <col min="9979" max="9979" width="12.5703125" style="11" customWidth="1"/>
    <col min="9980" max="9980" width="30.140625" style="11" bestFit="1" customWidth="1"/>
    <col min="9981" max="9994" width="12.5703125" style="11" customWidth="1"/>
    <col min="9995" max="10234" width="9.140625" style="11"/>
    <col min="10235" max="10235" width="12.5703125" style="11" customWidth="1"/>
    <col min="10236" max="10236" width="30.140625" style="11" bestFit="1" customWidth="1"/>
    <col min="10237" max="10250" width="12.5703125" style="11" customWidth="1"/>
    <col min="10251" max="10490" width="9.140625" style="11"/>
    <col min="10491" max="10491" width="12.5703125" style="11" customWidth="1"/>
    <col min="10492" max="10492" width="30.140625" style="11" bestFit="1" customWidth="1"/>
    <col min="10493" max="10506" width="12.5703125" style="11" customWidth="1"/>
    <col min="10507" max="10746" width="9.140625" style="11"/>
    <col min="10747" max="10747" width="12.5703125" style="11" customWidth="1"/>
    <col min="10748" max="10748" width="30.140625" style="11" bestFit="1" customWidth="1"/>
    <col min="10749" max="10762" width="12.5703125" style="11" customWidth="1"/>
    <col min="10763" max="11002" width="9.140625" style="11"/>
    <col min="11003" max="11003" width="12.5703125" style="11" customWidth="1"/>
    <col min="11004" max="11004" width="30.140625" style="11" bestFit="1" customWidth="1"/>
    <col min="11005" max="11018" width="12.5703125" style="11" customWidth="1"/>
    <col min="11019" max="11258" width="9.140625" style="11"/>
    <col min="11259" max="11259" width="12.5703125" style="11" customWidth="1"/>
    <col min="11260" max="11260" width="30.140625" style="11" bestFit="1" customWidth="1"/>
    <col min="11261" max="11274" width="12.5703125" style="11" customWidth="1"/>
    <col min="11275" max="11514" width="9.140625" style="11"/>
    <col min="11515" max="11515" width="12.5703125" style="11" customWidth="1"/>
    <col min="11516" max="11516" width="30.140625" style="11" bestFit="1" customWidth="1"/>
    <col min="11517" max="11530" width="12.5703125" style="11" customWidth="1"/>
    <col min="11531" max="11770" width="9.140625" style="11"/>
    <col min="11771" max="11771" width="12.5703125" style="11" customWidth="1"/>
    <col min="11772" max="11772" width="30.140625" style="11" bestFit="1" customWidth="1"/>
    <col min="11773" max="11786" width="12.5703125" style="11" customWidth="1"/>
    <col min="11787" max="12026" width="9.140625" style="11"/>
    <col min="12027" max="12027" width="12.5703125" style="11" customWidth="1"/>
    <col min="12028" max="12028" width="30.140625" style="11" bestFit="1" customWidth="1"/>
    <col min="12029" max="12042" width="12.5703125" style="11" customWidth="1"/>
    <col min="12043" max="12282" width="9.140625" style="11"/>
    <col min="12283" max="12283" width="12.5703125" style="11" customWidth="1"/>
    <col min="12284" max="12284" width="30.140625" style="11" bestFit="1" customWidth="1"/>
    <col min="12285" max="12298" width="12.5703125" style="11" customWidth="1"/>
    <col min="12299" max="12538" width="9.140625" style="11"/>
    <col min="12539" max="12539" width="12.5703125" style="11" customWidth="1"/>
    <col min="12540" max="12540" width="30.140625" style="11" bestFit="1" customWidth="1"/>
    <col min="12541" max="12554" width="12.5703125" style="11" customWidth="1"/>
    <col min="12555" max="12794" width="9.140625" style="11"/>
    <col min="12795" max="12795" width="12.5703125" style="11" customWidth="1"/>
    <col min="12796" max="12796" width="30.140625" style="11" bestFit="1" customWidth="1"/>
    <col min="12797" max="12810" width="12.5703125" style="11" customWidth="1"/>
    <col min="12811" max="13050" width="9.140625" style="11"/>
    <col min="13051" max="13051" width="12.5703125" style="11" customWidth="1"/>
    <col min="13052" max="13052" width="30.140625" style="11" bestFit="1" customWidth="1"/>
    <col min="13053" max="13066" width="12.5703125" style="11" customWidth="1"/>
    <col min="13067" max="13306" width="9.140625" style="11"/>
    <col min="13307" max="13307" width="12.5703125" style="11" customWidth="1"/>
    <col min="13308" max="13308" width="30.140625" style="11" bestFit="1" customWidth="1"/>
    <col min="13309" max="13322" width="12.5703125" style="11" customWidth="1"/>
    <col min="13323" max="13562" width="9.140625" style="11"/>
    <col min="13563" max="13563" width="12.5703125" style="11" customWidth="1"/>
    <col min="13564" max="13564" width="30.140625" style="11" bestFit="1" customWidth="1"/>
    <col min="13565" max="13578" width="12.5703125" style="11" customWidth="1"/>
    <col min="13579" max="13818" width="9.140625" style="11"/>
    <col min="13819" max="13819" width="12.5703125" style="11" customWidth="1"/>
    <col min="13820" max="13820" width="30.140625" style="11" bestFit="1" customWidth="1"/>
    <col min="13821" max="13834" width="12.5703125" style="11" customWidth="1"/>
    <col min="13835" max="14074" width="9.140625" style="11"/>
    <col min="14075" max="14075" width="12.5703125" style="11" customWidth="1"/>
    <col min="14076" max="14076" width="30.140625" style="11" bestFit="1" customWidth="1"/>
    <col min="14077" max="14090" width="12.5703125" style="11" customWidth="1"/>
    <col min="14091" max="14330" width="9.140625" style="11"/>
    <col min="14331" max="14331" width="12.5703125" style="11" customWidth="1"/>
    <col min="14332" max="14332" width="30.140625" style="11" bestFit="1" customWidth="1"/>
    <col min="14333" max="14346" width="12.5703125" style="11" customWidth="1"/>
    <col min="14347" max="14586" width="9.140625" style="11"/>
    <col min="14587" max="14587" width="12.5703125" style="11" customWidth="1"/>
    <col min="14588" max="14588" width="30.140625" style="11" bestFit="1" customWidth="1"/>
    <col min="14589" max="14602" width="12.5703125" style="11" customWidth="1"/>
    <col min="14603" max="14842" width="9.140625" style="11"/>
    <col min="14843" max="14843" width="12.5703125" style="11" customWidth="1"/>
    <col min="14844" max="14844" width="30.140625" style="11" bestFit="1" customWidth="1"/>
    <col min="14845" max="14858" width="12.5703125" style="11" customWidth="1"/>
    <col min="14859" max="15098" width="9.140625" style="11"/>
    <col min="15099" max="15099" width="12.5703125" style="11" customWidth="1"/>
    <col min="15100" max="15100" width="30.140625" style="11" bestFit="1" customWidth="1"/>
    <col min="15101" max="15114" width="12.5703125" style="11" customWidth="1"/>
    <col min="15115" max="15354" width="9.140625" style="11"/>
    <col min="15355" max="15355" width="12.5703125" style="11" customWidth="1"/>
    <col min="15356" max="15356" width="30.140625" style="11" bestFit="1" customWidth="1"/>
    <col min="15357" max="15370" width="12.5703125" style="11" customWidth="1"/>
    <col min="15371" max="15610" width="9.140625" style="11"/>
    <col min="15611" max="15611" width="12.5703125" style="11" customWidth="1"/>
    <col min="15612" max="15612" width="30.140625" style="11" bestFit="1" customWidth="1"/>
    <col min="15613" max="15626" width="12.5703125" style="11" customWidth="1"/>
    <col min="15627" max="15866" width="9.140625" style="11"/>
    <col min="15867" max="15867" width="12.5703125" style="11" customWidth="1"/>
    <col min="15868" max="15868" width="30.140625" style="11" bestFit="1" customWidth="1"/>
    <col min="15869" max="15882" width="12.5703125" style="11" customWidth="1"/>
    <col min="15883" max="16122" width="9.140625" style="11"/>
    <col min="16123" max="16123" width="12.5703125" style="11" customWidth="1"/>
    <col min="16124" max="16124" width="30.140625" style="11" bestFit="1" customWidth="1"/>
    <col min="16125" max="16138" width="12.5703125" style="11" customWidth="1"/>
    <col min="16139" max="16384" width="9.140625" style="11"/>
  </cols>
  <sheetData>
    <row r="1" spans="1:11" ht="12" customHeight="1" thickBot="1" x14ac:dyDescent="0.3">
      <c r="A1" s="110" t="s">
        <v>34</v>
      </c>
      <c r="B1" s="110"/>
      <c r="C1" s="7"/>
      <c r="D1" s="8"/>
      <c r="E1" s="8"/>
      <c r="F1" s="9"/>
      <c r="G1" s="10"/>
      <c r="H1" s="10"/>
      <c r="I1" s="10"/>
      <c r="J1" s="10"/>
    </row>
    <row r="2" spans="1:11" ht="12" customHeight="1" x14ac:dyDescent="0.2">
      <c r="A2" s="12"/>
      <c r="B2" s="7"/>
      <c r="C2" s="7"/>
      <c r="D2" s="111" t="s">
        <v>35</v>
      </c>
      <c r="E2" s="112"/>
      <c r="F2" s="112"/>
      <c r="G2" s="112"/>
      <c r="H2" s="112"/>
      <c r="I2" s="112"/>
      <c r="J2" s="113"/>
      <c r="K2" s="13"/>
    </row>
    <row r="3" spans="1:11" ht="12" customHeight="1" x14ac:dyDescent="0.2">
      <c r="A3" s="14" t="s">
        <v>36</v>
      </c>
      <c r="B3" s="14">
        <v>665</v>
      </c>
      <c r="C3" s="14"/>
      <c r="D3" s="114"/>
      <c r="E3" s="115"/>
      <c r="F3" s="115"/>
      <c r="G3" s="115"/>
      <c r="H3" s="115"/>
      <c r="I3" s="115"/>
      <c r="J3" s="116"/>
      <c r="K3" s="13"/>
    </row>
    <row r="4" spans="1:11" ht="12" customHeight="1" x14ac:dyDescent="0.2">
      <c r="A4" s="14" t="s">
        <v>37</v>
      </c>
      <c r="B4" s="14" t="s">
        <v>38</v>
      </c>
      <c r="C4" s="14"/>
      <c r="D4" s="114"/>
      <c r="E4" s="115"/>
      <c r="F4" s="115"/>
      <c r="G4" s="115"/>
      <c r="H4" s="115"/>
      <c r="I4" s="115"/>
      <c r="J4" s="116"/>
      <c r="K4" s="13"/>
    </row>
    <row r="5" spans="1:11" s="16" customFormat="1" ht="12" customHeight="1" thickBot="1" x14ac:dyDescent="0.25">
      <c r="A5" s="9"/>
      <c r="B5" s="8"/>
      <c r="C5" s="8"/>
      <c r="D5" s="117"/>
      <c r="E5" s="118"/>
      <c r="F5" s="118"/>
      <c r="G5" s="118"/>
      <c r="H5" s="118"/>
      <c r="I5" s="118"/>
      <c r="J5" s="119"/>
      <c r="K5" s="15"/>
    </row>
    <row r="6" spans="1:11" s="24" customFormat="1" ht="60" customHeight="1" thickBot="1" x14ac:dyDescent="0.3">
      <c r="A6" s="17" t="s">
        <v>39</v>
      </c>
      <c r="B6" s="18" t="s">
        <v>40</v>
      </c>
      <c r="C6" s="19" t="s">
        <v>41</v>
      </c>
      <c r="D6" s="20" t="s">
        <v>42</v>
      </c>
      <c r="E6" s="20" t="s">
        <v>43</v>
      </c>
      <c r="F6" s="21" t="s">
        <v>44</v>
      </c>
      <c r="G6" s="21" t="s">
        <v>45</v>
      </c>
      <c r="H6" s="21" t="s">
        <v>46</v>
      </c>
      <c r="I6" s="22" t="s">
        <v>47</v>
      </c>
      <c r="J6" s="23" t="s">
        <v>48</v>
      </c>
      <c r="K6"/>
    </row>
    <row r="7" spans="1:11" s="25" customFormat="1" ht="12" customHeight="1" x14ac:dyDescent="0.25">
      <c r="A7" s="26">
        <v>2271</v>
      </c>
      <c r="B7" s="27" t="s">
        <v>49</v>
      </c>
      <c r="C7" s="28">
        <v>292</v>
      </c>
      <c r="D7" s="29">
        <v>305</v>
      </c>
      <c r="E7" s="30">
        <f t="shared" ref="E7" si="0">(D7-C7)/C7</f>
        <v>4.4520547945205477E-2</v>
      </c>
      <c r="F7" s="31">
        <v>301</v>
      </c>
      <c r="G7" s="31">
        <v>292</v>
      </c>
      <c r="H7" s="31">
        <v>284</v>
      </c>
      <c r="I7" s="32">
        <v>280</v>
      </c>
      <c r="J7" s="33">
        <v>277</v>
      </c>
      <c r="K7"/>
    </row>
    <row r="8" spans="1:11" ht="12" customHeight="1" x14ac:dyDescent="0.25">
      <c r="A8" s="35"/>
      <c r="B8" s="36"/>
      <c r="C8" s="37"/>
      <c r="D8" s="37"/>
      <c r="E8" s="38"/>
      <c r="F8" s="37"/>
      <c r="G8" s="37"/>
      <c r="H8" s="37"/>
      <c r="I8" s="37"/>
      <c r="J8" s="37"/>
    </row>
    <row r="9" spans="1:11" ht="12" customHeight="1" x14ac:dyDescent="0.25">
      <c r="A9" s="120" t="s">
        <v>50</v>
      </c>
      <c r="B9" s="120"/>
      <c r="C9" s="39"/>
      <c r="D9" s="40"/>
      <c r="E9" s="40"/>
      <c r="F9" s="41"/>
      <c r="G9" s="42"/>
      <c r="H9" s="42"/>
      <c r="I9" s="42"/>
      <c r="J9" s="42"/>
    </row>
    <row r="10" spans="1:11" ht="12" customHeight="1" x14ac:dyDescent="0.25">
      <c r="A10" s="14" t="s">
        <v>51</v>
      </c>
      <c r="B10" s="14"/>
      <c r="C10" s="8"/>
      <c r="D10" s="43"/>
    </row>
    <row r="11" spans="1:11" ht="12" customHeight="1" thickBot="1" x14ac:dyDescent="0.3">
      <c r="A11" s="47"/>
      <c r="B11" s="43"/>
      <c r="C11" s="43"/>
      <c r="D11" s="43"/>
    </row>
    <row r="12" spans="1:11" ht="12" customHeight="1" x14ac:dyDescent="0.2">
      <c r="A12" s="9"/>
      <c r="B12" s="7"/>
      <c r="C12" s="12"/>
      <c r="D12" s="111" t="s">
        <v>35</v>
      </c>
      <c r="E12" s="112"/>
      <c r="F12" s="112"/>
      <c r="G12" s="112"/>
      <c r="H12" s="112"/>
      <c r="I12" s="112"/>
      <c r="J12" s="113"/>
      <c r="K12" s="13"/>
    </row>
    <row r="13" spans="1:11" ht="12" customHeight="1" x14ac:dyDescent="0.2">
      <c r="A13" s="14" t="s">
        <v>36</v>
      </c>
      <c r="B13" s="14">
        <v>665</v>
      </c>
      <c r="C13" s="8"/>
      <c r="D13" s="114"/>
      <c r="E13" s="115"/>
      <c r="F13" s="115"/>
      <c r="G13" s="115"/>
      <c r="H13" s="115"/>
      <c r="I13" s="115"/>
      <c r="J13" s="116"/>
      <c r="K13" s="13"/>
    </row>
    <row r="14" spans="1:11" ht="12" customHeight="1" x14ac:dyDescent="0.2">
      <c r="A14" s="14" t="s">
        <v>37</v>
      </c>
      <c r="B14" s="14" t="s">
        <v>38</v>
      </c>
      <c r="C14" s="8"/>
      <c r="D14" s="114"/>
      <c r="E14" s="115"/>
      <c r="F14" s="115"/>
      <c r="G14" s="115"/>
      <c r="H14" s="115"/>
      <c r="I14" s="115"/>
      <c r="J14" s="116"/>
      <c r="K14" s="13"/>
    </row>
    <row r="15" spans="1:11" s="16" customFormat="1" ht="12" customHeight="1" thickBot="1" x14ac:dyDescent="0.25">
      <c r="A15" s="9"/>
      <c r="B15" s="8"/>
      <c r="C15" s="8"/>
      <c r="D15" s="117"/>
      <c r="E15" s="118"/>
      <c r="F15" s="118"/>
      <c r="G15" s="118"/>
      <c r="H15" s="118"/>
      <c r="I15" s="118"/>
      <c r="J15" s="119"/>
      <c r="K15" s="15"/>
    </row>
    <row r="16" spans="1:11" s="34" customFormat="1" ht="60" customHeight="1" thickBot="1" x14ac:dyDescent="0.3">
      <c r="A16" s="49" t="s">
        <v>39</v>
      </c>
      <c r="B16" s="50" t="s">
        <v>40</v>
      </c>
      <c r="C16" s="19" t="s">
        <v>41</v>
      </c>
      <c r="D16" s="20" t="s">
        <v>42</v>
      </c>
      <c r="E16" s="20" t="s">
        <v>43</v>
      </c>
      <c r="F16" s="21" t="s">
        <v>44</v>
      </c>
      <c r="G16" s="21" t="s">
        <v>45</v>
      </c>
      <c r="H16" s="21" t="s">
        <v>46</v>
      </c>
      <c r="I16" s="22" t="s">
        <v>47</v>
      </c>
      <c r="J16" s="23" t="s">
        <v>48</v>
      </c>
      <c r="K16"/>
    </row>
    <row r="17" spans="1:10" ht="12" customHeight="1" x14ac:dyDescent="0.25">
      <c r="A17" s="26">
        <v>4034</v>
      </c>
      <c r="B17" s="27" t="s">
        <v>17</v>
      </c>
      <c r="C17" s="51">
        <v>737</v>
      </c>
      <c r="D17" s="52">
        <v>787</v>
      </c>
      <c r="E17" s="53">
        <f t="shared" ref="E17" si="1">(D17-C17)/C17</f>
        <v>6.7842605156037988E-2</v>
      </c>
      <c r="F17" s="54">
        <v>789</v>
      </c>
      <c r="G17" s="55">
        <v>803</v>
      </c>
      <c r="H17" s="55">
        <v>808</v>
      </c>
      <c r="I17" s="56">
        <v>804</v>
      </c>
      <c r="J17" s="57">
        <v>773</v>
      </c>
    </row>
  </sheetData>
  <mergeCells count="4">
    <mergeCell ref="A1:B1"/>
    <mergeCell ref="D2:J5"/>
    <mergeCell ref="A9:B9"/>
    <mergeCell ref="D12:J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7"/>
  <sheetViews>
    <sheetView tabSelected="1" topLeftCell="A10" workbookViewId="0">
      <selection activeCell="H55" sqref="H55"/>
    </sheetView>
  </sheetViews>
  <sheetFormatPr defaultRowHeight="15" x14ac:dyDescent="0.25"/>
  <cols>
    <col min="1" max="1" width="50.42578125" bestFit="1" customWidth="1"/>
  </cols>
  <sheetData>
    <row r="2" spans="1:6" x14ac:dyDescent="0.25">
      <c r="A2" t="s">
        <v>0</v>
      </c>
    </row>
    <row r="3" spans="1:6" x14ac:dyDescent="0.25">
      <c r="A3" t="s">
        <v>1</v>
      </c>
    </row>
    <row r="4" spans="1:6" x14ac:dyDescent="0.25">
      <c r="A4" t="s">
        <v>2</v>
      </c>
    </row>
    <row r="5" spans="1:6" x14ac:dyDescent="0.25">
      <c r="A5" t="s">
        <v>3</v>
      </c>
    </row>
    <row r="7" spans="1:6" x14ac:dyDescent="0.25">
      <c r="A7" t="s">
        <v>4</v>
      </c>
      <c r="B7">
        <v>315</v>
      </c>
    </row>
    <row r="8" spans="1:6" x14ac:dyDescent="0.25">
      <c r="A8" t="s">
        <v>5</v>
      </c>
      <c r="B8">
        <v>45</v>
      </c>
    </row>
    <row r="10" spans="1:6" x14ac:dyDescent="0.25">
      <c r="A10" t="s">
        <v>15</v>
      </c>
      <c r="B10">
        <v>0</v>
      </c>
    </row>
    <row r="11" spans="1:6" x14ac:dyDescent="0.25">
      <c r="A11" t="s">
        <v>16</v>
      </c>
      <c r="B11">
        <v>0</v>
      </c>
      <c r="F11" s="58"/>
    </row>
    <row r="12" spans="1:6" x14ac:dyDescent="0.25">
      <c r="F12" s="58"/>
    </row>
    <row r="13" spans="1:6" x14ac:dyDescent="0.25">
      <c r="A13" t="s">
        <v>26</v>
      </c>
      <c r="B13">
        <v>3</v>
      </c>
      <c r="F13" s="58"/>
    </row>
    <row r="14" spans="1:6" x14ac:dyDescent="0.25">
      <c r="A14" t="s">
        <v>27</v>
      </c>
      <c r="B14">
        <v>0</v>
      </c>
      <c r="F14" s="58"/>
    </row>
    <row r="15" spans="1:6" x14ac:dyDescent="0.25">
      <c r="F15" s="58"/>
    </row>
    <row r="16" spans="1:6" x14ac:dyDescent="0.25">
      <c r="A16" s="2" t="s">
        <v>6</v>
      </c>
      <c r="D16" s="1" t="s">
        <v>172</v>
      </c>
      <c r="F16" s="58"/>
    </row>
    <row r="17" spans="1:6" x14ac:dyDescent="0.25">
      <c r="F17" s="58"/>
    </row>
    <row r="18" spans="1:6" x14ac:dyDescent="0.25">
      <c r="A18" t="s">
        <v>7</v>
      </c>
      <c r="B18">
        <v>33</v>
      </c>
      <c r="D18">
        <f>45-B18</f>
        <v>12</v>
      </c>
      <c r="F18" s="58"/>
    </row>
    <row r="19" spans="1:6" x14ac:dyDescent="0.25">
      <c r="F19" s="58"/>
    </row>
    <row r="20" spans="1:6" x14ac:dyDescent="0.25">
      <c r="A20" t="s">
        <v>8</v>
      </c>
      <c r="B20">
        <v>41</v>
      </c>
      <c r="D20">
        <v>4</v>
      </c>
      <c r="F20" s="58"/>
    </row>
    <row r="21" spans="1:6" x14ac:dyDescent="0.25">
      <c r="A21" t="s">
        <v>9</v>
      </c>
      <c r="B21">
        <v>43</v>
      </c>
      <c r="D21">
        <v>2</v>
      </c>
      <c r="F21" s="58"/>
    </row>
    <row r="22" spans="1:6" x14ac:dyDescent="0.25">
      <c r="A22" t="s">
        <v>10</v>
      </c>
      <c r="B22">
        <v>42</v>
      </c>
      <c r="D22">
        <v>3</v>
      </c>
    </row>
    <row r="23" spans="1:6" x14ac:dyDescent="0.25">
      <c r="A23" t="s">
        <v>11</v>
      </c>
      <c r="B23">
        <v>45</v>
      </c>
      <c r="D23">
        <v>0</v>
      </c>
    </row>
    <row r="24" spans="1:6" x14ac:dyDescent="0.25">
      <c r="A24" t="s">
        <v>12</v>
      </c>
      <c r="B24">
        <v>43</v>
      </c>
      <c r="D24">
        <v>2</v>
      </c>
    </row>
    <row r="25" spans="1:6" x14ac:dyDescent="0.25">
      <c r="A25" t="s">
        <v>13</v>
      </c>
      <c r="B25">
        <v>49</v>
      </c>
      <c r="D25">
        <v>-4</v>
      </c>
    </row>
    <row r="26" spans="1:6" x14ac:dyDescent="0.25">
      <c r="A26" t="s">
        <v>14</v>
      </c>
      <c r="B26">
        <v>52</v>
      </c>
      <c r="D26">
        <v>-7</v>
      </c>
    </row>
    <row r="28" spans="1:6" x14ac:dyDescent="0.25">
      <c r="A28" s="59" t="s">
        <v>59</v>
      </c>
      <c r="B28" s="59">
        <f>SUM(B20:B26)</f>
        <v>315</v>
      </c>
      <c r="D28" s="59">
        <f>SUM(D20:D27)</f>
        <v>0</v>
      </c>
    </row>
    <row r="30" spans="1:6" x14ac:dyDescent="0.25">
      <c r="A30" s="2" t="s">
        <v>53</v>
      </c>
    </row>
    <row r="32" spans="1:6" x14ac:dyDescent="0.25">
      <c r="A32" t="s">
        <v>7</v>
      </c>
      <c r="B32">
        <v>0</v>
      </c>
    </row>
    <row r="34" spans="1:4" x14ac:dyDescent="0.25">
      <c r="A34" t="s">
        <v>8</v>
      </c>
      <c r="B34">
        <v>0</v>
      </c>
    </row>
    <row r="35" spans="1:4" x14ac:dyDescent="0.25">
      <c r="A35" t="s">
        <v>9</v>
      </c>
      <c r="B35">
        <v>0</v>
      </c>
    </row>
    <row r="36" spans="1:4" x14ac:dyDescent="0.25">
      <c r="A36" t="s">
        <v>10</v>
      </c>
      <c r="B36">
        <v>0</v>
      </c>
    </row>
    <row r="37" spans="1:4" x14ac:dyDescent="0.25">
      <c r="A37" t="s">
        <v>11</v>
      </c>
      <c r="B37">
        <v>0</v>
      </c>
    </row>
    <row r="38" spans="1:4" x14ac:dyDescent="0.25">
      <c r="A38" t="s">
        <v>12</v>
      </c>
      <c r="B38">
        <v>1</v>
      </c>
    </row>
    <row r="39" spans="1:4" x14ac:dyDescent="0.25">
      <c r="A39" t="s">
        <v>13</v>
      </c>
      <c r="B39">
        <v>1</v>
      </c>
    </row>
    <row r="40" spans="1:4" x14ac:dyDescent="0.25">
      <c r="A40" t="s">
        <v>14</v>
      </c>
      <c r="B40">
        <v>6</v>
      </c>
    </row>
    <row r="42" spans="1:4" x14ac:dyDescent="0.25">
      <c r="A42" s="59" t="s">
        <v>60</v>
      </c>
      <c r="B42" s="59">
        <f>SUM(B36:B40)</f>
        <v>8</v>
      </c>
    </row>
    <row r="45" spans="1:4" x14ac:dyDescent="0.25">
      <c r="A45" s="1" t="s">
        <v>56</v>
      </c>
      <c r="B45" s="1">
        <f>SUM(B39:B43)</f>
        <v>15</v>
      </c>
      <c r="D45" s="1"/>
    </row>
    <row r="46" spans="1:4" x14ac:dyDescent="0.25">
      <c r="D46" s="73"/>
    </row>
    <row r="47" spans="1:4" x14ac:dyDescent="0.25">
      <c r="A47" t="s">
        <v>7</v>
      </c>
      <c r="B47">
        <f>B18+B32</f>
        <v>33</v>
      </c>
      <c r="D47" s="73"/>
    </row>
    <row r="48" spans="1:4" x14ac:dyDescent="0.25">
      <c r="D48" s="73"/>
    </row>
    <row r="49" spans="1:4" x14ac:dyDescent="0.25">
      <c r="A49" t="s">
        <v>8</v>
      </c>
      <c r="B49">
        <f t="shared" ref="B49:B55" si="0">B20+B34</f>
        <v>41</v>
      </c>
      <c r="D49" s="73"/>
    </row>
    <row r="50" spans="1:4" x14ac:dyDescent="0.25">
      <c r="A50" t="s">
        <v>9</v>
      </c>
      <c r="B50">
        <f t="shared" si="0"/>
        <v>43</v>
      </c>
      <c r="D50" s="73"/>
    </row>
    <row r="51" spans="1:4" x14ac:dyDescent="0.25">
      <c r="A51" t="s">
        <v>10</v>
      </c>
      <c r="B51">
        <f t="shared" si="0"/>
        <v>42</v>
      </c>
      <c r="D51" s="73"/>
    </row>
    <row r="52" spans="1:4" x14ac:dyDescent="0.25">
      <c r="A52" t="s">
        <v>11</v>
      </c>
      <c r="B52">
        <f t="shared" si="0"/>
        <v>45</v>
      </c>
      <c r="D52" s="73"/>
    </row>
    <row r="53" spans="1:4" x14ac:dyDescent="0.25">
      <c r="A53" t="s">
        <v>12</v>
      </c>
      <c r="B53">
        <f t="shared" si="0"/>
        <v>44</v>
      </c>
      <c r="D53" s="73"/>
    </row>
    <row r="54" spans="1:4" x14ac:dyDescent="0.25">
      <c r="A54" t="s">
        <v>13</v>
      </c>
      <c r="B54">
        <f t="shared" si="0"/>
        <v>50</v>
      </c>
      <c r="D54" s="73"/>
    </row>
    <row r="55" spans="1:4" x14ac:dyDescent="0.25">
      <c r="A55" t="s">
        <v>14</v>
      </c>
      <c r="B55">
        <f t="shared" si="0"/>
        <v>58</v>
      </c>
      <c r="D55" s="73"/>
    </row>
    <row r="56" spans="1:4" x14ac:dyDescent="0.25">
      <c r="D56" s="73"/>
    </row>
    <row r="57" spans="1:4" x14ac:dyDescent="0.25">
      <c r="A57" s="59" t="s">
        <v>58</v>
      </c>
      <c r="B57" s="59">
        <f>SUM(B49:B55)</f>
        <v>323</v>
      </c>
      <c r="D57" s="12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5"/>
  <sheetViews>
    <sheetView topLeftCell="A7" workbookViewId="0">
      <selection activeCell="A49" sqref="A49"/>
    </sheetView>
  </sheetViews>
  <sheetFormatPr defaultRowHeight="15" x14ac:dyDescent="0.25"/>
  <cols>
    <col min="1" max="1" width="50.42578125" bestFit="1" customWidth="1"/>
  </cols>
  <sheetData>
    <row r="2" spans="1:8" x14ac:dyDescent="0.25">
      <c r="A2" t="s">
        <v>17</v>
      </c>
    </row>
    <row r="3" spans="1:8" x14ac:dyDescent="0.25">
      <c r="A3" t="s">
        <v>18</v>
      </c>
    </row>
    <row r="4" spans="1:8" x14ac:dyDescent="0.25">
      <c r="A4" t="s">
        <v>19</v>
      </c>
    </row>
    <row r="5" spans="1:8" x14ac:dyDescent="0.25">
      <c r="A5" t="s">
        <v>20</v>
      </c>
    </row>
    <row r="7" spans="1:8" x14ac:dyDescent="0.25">
      <c r="A7" t="s">
        <v>4</v>
      </c>
      <c r="B7">
        <v>840</v>
      </c>
    </row>
    <row r="8" spans="1:8" x14ac:dyDescent="0.25">
      <c r="A8" t="s">
        <v>5</v>
      </c>
      <c r="B8">
        <v>168</v>
      </c>
    </row>
    <row r="10" spans="1:8" x14ac:dyDescent="0.25">
      <c r="A10" t="s">
        <v>15</v>
      </c>
      <c r="B10">
        <v>0</v>
      </c>
    </row>
    <row r="11" spans="1:8" x14ac:dyDescent="0.25">
      <c r="A11" t="s">
        <v>16</v>
      </c>
      <c r="B11">
        <v>0</v>
      </c>
    </row>
    <row r="13" spans="1:8" x14ac:dyDescent="0.25">
      <c r="A13" t="s">
        <v>26</v>
      </c>
      <c r="B13">
        <v>8</v>
      </c>
    </row>
    <row r="14" spans="1:8" x14ac:dyDescent="0.25">
      <c r="A14" t="s">
        <v>27</v>
      </c>
      <c r="B14">
        <v>2</v>
      </c>
    </row>
    <row r="16" spans="1:8" x14ac:dyDescent="0.25">
      <c r="A16" s="2" t="s">
        <v>6</v>
      </c>
      <c r="H16" s="58"/>
    </row>
    <row r="17" spans="1:8" x14ac:dyDescent="0.25">
      <c r="H17" s="58"/>
    </row>
    <row r="18" spans="1:8" x14ac:dyDescent="0.25">
      <c r="A18" t="s">
        <v>21</v>
      </c>
      <c r="B18">
        <f>165-10</f>
        <v>155</v>
      </c>
      <c r="H18" s="58"/>
    </row>
    <row r="19" spans="1:8" x14ac:dyDescent="0.25">
      <c r="A19" t="s">
        <v>22</v>
      </c>
      <c r="B19">
        <f>173-4</f>
        <v>169</v>
      </c>
      <c r="H19" s="58"/>
    </row>
    <row r="20" spans="1:8" x14ac:dyDescent="0.25">
      <c r="A20" t="s">
        <v>23</v>
      </c>
      <c r="B20">
        <f>174-6</f>
        <v>168</v>
      </c>
      <c r="H20" s="58"/>
    </row>
    <row r="21" spans="1:8" x14ac:dyDescent="0.25">
      <c r="A21" t="s">
        <v>24</v>
      </c>
      <c r="B21">
        <f>173-9</f>
        <v>164</v>
      </c>
      <c r="H21" s="58"/>
    </row>
    <row r="22" spans="1:8" x14ac:dyDescent="0.25">
      <c r="A22" t="s">
        <v>25</v>
      </c>
      <c r="B22">
        <f>164-12</f>
        <v>152</v>
      </c>
      <c r="H22" s="58"/>
    </row>
    <row r="23" spans="1:8" x14ac:dyDescent="0.25">
      <c r="H23" s="58"/>
    </row>
    <row r="24" spans="1:8" x14ac:dyDescent="0.25">
      <c r="A24" s="59" t="s">
        <v>55</v>
      </c>
      <c r="B24" s="59">
        <f>SUM(B18:B22)</f>
        <v>808</v>
      </c>
    </row>
    <row r="26" spans="1:8" x14ac:dyDescent="0.25">
      <c r="A26" s="2" t="s">
        <v>54</v>
      </c>
    </row>
    <row r="28" spans="1:8" x14ac:dyDescent="0.25">
      <c r="A28" t="s">
        <v>21</v>
      </c>
      <c r="B28">
        <v>10</v>
      </c>
    </row>
    <row r="29" spans="1:8" x14ac:dyDescent="0.25">
      <c r="A29" t="s">
        <v>22</v>
      </c>
      <c r="B29">
        <v>4</v>
      </c>
    </row>
    <row r="30" spans="1:8" x14ac:dyDescent="0.25">
      <c r="A30" t="s">
        <v>23</v>
      </c>
      <c r="B30">
        <v>6</v>
      </c>
    </row>
    <row r="31" spans="1:8" x14ac:dyDescent="0.25">
      <c r="A31" t="s">
        <v>24</v>
      </c>
      <c r="B31">
        <v>9</v>
      </c>
    </row>
    <row r="32" spans="1:8" x14ac:dyDescent="0.25">
      <c r="A32" t="s">
        <v>25</v>
      </c>
      <c r="B32">
        <v>12</v>
      </c>
    </row>
    <row r="34" spans="1:2" x14ac:dyDescent="0.25">
      <c r="A34" s="59" t="s">
        <v>56</v>
      </c>
      <c r="B34" s="59">
        <f>SUM(B28:B32)</f>
        <v>41</v>
      </c>
    </row>
    <row r="37" spans="1:2" x14ac:dyDescent="0.25">
      <c r="A37" s="2" t="s">
        <v>57</v>
      </c>
    </row>
    <row r="39" spans="1:2" x14ac:dyDescent="0.25">
      <c r="A39" t="s">
        <v>21</v>
      </c>
      <c r="B39">
        <f>B18+B28</f>
        <v>165</v>
      </c>
    </row>
    <row r="40" spans="1:2" x14ac:dyDescent="0.25">
      <c r="A40" t="s">
        <v>22</v>
      </c>
      <c r="B40">
        <f>B19+B29</f>
        <v>173</v>
      </c>
    </row>
    <row r="41" spans="1:2" x14ac:dyDescent="0.25">
      <c r="A41" t="s">
        <v>23</v>
      </c>
      <c r="B41">
        <f>B20+B30</f>
        <v>174</v>
      </c>
    </row>
    <row r="42" spans="1:2" x14ac:dyDescent="0.25">
      <c r="A42" t="s">
        <v>24</v>
      </c>
      <c r="B42">
        <f>B21+B31</f>
        <v>173</v>
      </c>
    </row>
    <row r="43" spans="1:2" x14ac:dyDescent="0.25">
      <c r="A43" t="s">
        <v>25</v>
      </c>
      <c r="B43">
        <f>B22+B32</f>
        <v>164</v>
      </c>
    </row>
    <row r="45" spans="1:2" x14ac:dyDescent="0.25">
      <c r="A45" s="59" t="s">
        <v>52</v>
      </c>
      <c r="B45" s="59">
        <f>SUM(B39:B43)</f>
        <v>849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Pupil Places Generated</vt:lpstr>
      <vt:lpstr>Primary School Requirement </vt:lpstr>
      <vt:lpstr>Secondary School Requirement</vt:lpstr>
      <vt:lpstr>Current Planning Apps &amp; Impact</vt:lpstr>
      <vt:lpstr>Projections less LDP &amp; Planning</vt:lpstr>
      <vt:lpstr>Llay</vt:lpstr>
      <vt:lpstr>Darland</vt:lpstr>
    </vt:vector>
  </TitlesOfParts>
  <Company>WCBC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Parry</dc:creator>
  <cp:lastModifiedBy>Paula Parry</cp:lastModifiedBy>
  <dcterms:created xsi:type="dcterms:W3CDTF">2016-10-24T09:24:48Z</dcterms:created>
  <dcterms:modified xsi:type="dcterms:W3CDTF">2016-10-24T10:46:43Z</dcterms:modified>
</cp:coreProperties>
</file>