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2" i="1"/>
  <c r="E32"/>
  <c r="E40"/>
  <c r="J32"/>
  <c r="D25"/>
  <c r="E30"/>
  <c r="F30" s="1"/>
  <c r="G30" s="1"/>
  <c r="H30" s="1"/>
  <c r="I30" s="1"/>
  <c r="J30" s="1"/>
  <c r="K30" s="1"/>
  <c r="L30" s="1"/>
  <c r="M30" s="1"/>
  <c r="N30" s="1"/>
  <c r="E44" l="1"/>
  <c r="D12"/>
  <c r="D16" s="1"/>
  <c r="D34"/>
  <c r="D36" l="1"/>
  <c r="E34"/>
  <c r="E36" s="1"/>
  <c r="F34" l="1"/>
  <c r="F36" l="1"/>
  <c r="G34"/>
  <c r="G36" s="1"/>
  <c r="H34" l="1"/>
  <c r="H36" l="1"/>
  <c r="I34"/>
  <c r="I36" s="1"/>
  <c r="J34" l="1"/>
  <c r="J36" l="1"/>
  <c r="K34"/>
  <c r="K36" l="1"/>
  <c r="L34"/>
  <c r="L36" l="1"/>
  <c r="M34"/>
  <c r="M36" s="1"/>
  <c r="N34" l="1"/>
  <c r="E25"/>
  <c r="F25" s="1"/>
  <c r="G25" s="1"/>
  <c r="H25" s="1"/>
  <c r="I25" s="1"/>
  <c r="J25" s="1"/>
  <c r="K25" s="1"/>
  <c r="L25" s="1"/>
  <c r="M25" s="1"/>
  <c r="N25" s="1"/>
  <c r="E18"/>
  <c r="N8"/>
  <c r="E4"/>
  <c r="E12" s="1"/>
  <c r="E16" s="1"/>
  <c r="N36" l="1"/>
  <c r="F18"/>
  <c r="F4"/>
  <c r="F12" s="1"/>
  <c r="F16" s="1"/>
  <c r="E21"/>
  <c r="E27" s="1"/>
  <c r="E38" s="1"/>
  <c r="E48" s="1"/>
  <c r="E49" s="1"/>
  <c r="D21"/>
  <c r="D27" s="1"/>
  <c r="D38" s="1"/>
  <c r="D48" s="1"/>
  <c r="D49" s="1"/>
  <c r="M8"/>
  <c r="L8"/>
  <c r="K8"/>
  <c r="J8"/>
  <c r="I8"/>
  <c r="H8"/>
  <c r="G18" l="1"/>
  <c r="G4"/>
  <c r="G12" s="1"/>
  <c r="G16" s="1"/>
  <c r="F21"/>
  <c r="D23"/>
  <c r="E23"/>
  <c r="F27" l="1"/>
  <c r="F38" s="1"/>
  <c r="F48" s="1"/>
  <c r="F49" s="1"/>
  <c r="F23"/>
  <c r="H18"/>
  <c r="H4"/>
  <c r="H12" s="1"/>
  <c r="H16" s="1"/>
  <c r="G21"/>
  <c r="G27" s="1"/>
  <c r="G38" s="1"/>
  <c r="G48" s="1"/>
  <c r="G49" s="1"/>
  <c r="I18" l="1"/>
  <c r="G23"/>
  <c r="I4"/>
  <c r="I12" s="1"/>
  <c r="I16" s="1"/>
  <c r="H21"/>
  <c r="H27" s="1"/>
  <c r="H38" s="1"/>
  <c r="H48" s="1"/>
  <c r="H49" s="1"/>
  <c r="J18" l="1"/>
  <c r="H23"/>
  <c r="J4"/>
  <c r="J12" s="1"/>
  <c r="J16" s="1"/>
  <c r="I21"/>
  <c r="I27" s="1"/>
  <c r="I38" s="1"/>
  <c r="I48" s="1"/>
  <c r="I49" s="1"/>
  <c r="K18" l="1"/>
  <c r="I23"/>
  <c r="K4"/>
  <c r="K12" s="1"/>
  <c r="K16" s="1"/>
  <c r="J21"/>
  <c r="J27" s="1"/>
  <c r="J38" s="1"/>
  <c r="J48" s="1"/>
  <c r="J49" s="1"/>
  <c r="L18" l="1"/>
  <c r="J23"/>
  <c r="L4"/>
  <c r="L12" s="1"/>
  <c r="L16" s="1"/>
  <c r="K21"/>
  <c r="K27" s="1"/>
  <c r="K38" s="1"/>
  <c r="K48" s="1"/>
  <c r="K49" s="1"/>
  <c r="M18" l="1"/>
  <c r="K23"/>
  <c r="M4"/>
  <c r="M12" s="1"/>
  <c r="M16" s="1"/>
  <c r="L21"/>
  <c r="L27" s="1"/>
  <c r="L38" s="1"/>
  <c r="L48" s="1"/>
  <c r="L49" s="1"/>
  <c r="N18" l="1"/>
  <c r="L23"/>
  <c r="N4"/>
  <c r="N12" s="1"/>
  <c r="N16" s="1"/>
  <c r="M21"/>
  <c r="M27" s="1"/>
  <c r="M38" s="1"/>
  <c r="M48" s="1"/>
  <c r="M49" s="1"/>
  <c r="N21" l="1"/>
  <c r="N27" s="1"/>
  <c r="N38" s="1"/>
  <c r="N48" s="1"/>
  <c r="N49" s="1"/>
  <c r="M23"/>
  <c r="N23"/>
</calcChain>
</file>

<file path=xl/sharedStrings.xml><?xml version="1.0" encoding="utf-8"?>
<sst xmlns="http://schemas.openxmlformats.org/spreadsheetml/2006/main" count="60" uniqueCount="48">
  <si>
    <t>rainfall duration D (min)</t>
  </si>
  <si>
    <t>rainfall duration D (hr)</t>
  </si>
  <si>
    <t>M5-D (mm) = Z1 x M5-60</t>
  </si>
  <si>
    <t>I = Vol. of rainfall (m3)</t>
  </si>
  <si>
    <t>Storage req'd = I - O (m3)</t>
  </si>
  <si>
    <t>STORMWATER DRAINAGE DESIGN</t>
  </si>
  <si>
    <t xml:space="preserve">     area (m2)</t>
  </si>
  <si>
    <t xml:space="preserve"> ------------------</t>
  </si>
  <si>
    <t>Intensity (mm/hr)</t>
  </si>
  <si>
    <t>Design rainfall (mm) =</t>
  </si>
  <si>
    <t xml:space="preserve"> </t>
  </si>
  <si>
    <t xml:space="preserve"> ================================================================================================================================================================</t>
  </si>
  <si>
    <t>take M5-60 (mm) =</t>
  </si>
  <si>
    <t xml:space="preserve">from fig 1, r = </t>
  </si>
  <si>
    <t>Z1 from table 1</t>
  </si>
  <si>
    <t>========</t>
  </si>
  <si>
    <t>Climate change allowance</t>
  </si>
  <si>
    <r>
      <t>(m/s x 10</t>
    </r>
    <r>
      <rPr>
        <vertAlign val="superscript"/>
        <sz val="10"/>
        <color theme="1"/>
        <rFont val="Calibri"/>
        <family val="2"/>
        <scheme val="minor"/>
      </rPr>
      <t>-6</t>
    </r>
    <r>
      <rPr>
        <sz val="10"/>
        <color theme="1"/>
        <rFont val="Calibri"/>
        <family val="2"/>
        <scheme val="minor"/>
      </rPr>
      <t>)</t>
    </r>
  </si>
  <si>
    <t>Proposed soakaway</t>
  </si>
  <si>
    <t xml:space="preserve">length (m) </t>
  </si>
  <si>
    <t xml:space="preserve">             Eff.Depth(m)</t>
  </si>
  <si>
    <r>
      <t>A</t>
    </r>
    <r>
      <rPr>
        <vertAlign val="subscript"/>
        <sz val="10"/>
        <color theme="1"/>
        <rFont val="Calibri"/>
        <family val="2"/>
        <scheme val="minor"/>
      </rPr>
      <t>s50</t>
    </r>
    <r>
      <rPr>
        <sz val="10"/>
        <color theme="1"/>
        <rFont val="Calibri"/>
        <family val="2"/>
        <scheme val="minor"/>
      </rPr>
      <t xml:space="preserve"> for soakaway</t>
    </r>
  </si>
  <si>
    <t>O = Vol of outflow (m3)</t>
  </si>
  <si>
    <t xml:space="preserve"> = As50 x f x D</t>
  </si>
  <si>
    <t>Volume of pipe runs (m3) =</t>
  </si>
  <si>
    <t xml:space="preserve"> --------------</t>
  </si>
  <si>
    <t>Total storage volume provided  (m3) =</t>
  </si>
  <si>
    <t xml:space="preserve">Check time to half-empty: </t>
  </si>
  <si>
    <r>
      <t>t</t>
    </r>
    <r>
      <rPr>
        <vertAlign val="subscript"/>
        <sz val="10"/>
        <color theme="1"/>
        <rFont val="Calibri"/>
        <family val="2"/>
        <scheme val="minor"/>
      </rPr>
      <t>s50</t>
    </r>
    <r>
      <rPr>
        <sz val="10"/>
        <color theme="1"/>
        <rFont val="Calibri"/>
        <family val="2"/>
        <scheme val="minor"/>
      </rPr>
      <t xml:space="preserve"> = S x 0.5/a</t>
    </r>
    <r>
      <rPr>
        <vertAlign val="subscript"/>
        <sz val="10"/>
        <color theme="1"/>
        <rFont val="Calibri"/>
        <family val="2"/>
        <scheme val="minor"/>
      </rPr>
      <t>s50</t>
    </r>
    <r>
      <rPr>
        <sz val="10"/>
        <color theme="1"/>
        <rFont val="Calibri"/>
        <family val="2"/>
        <scheme val="minor"/>
      </rPr>
      <t xml:space="preserve"> x f (min) =</t>
    </r>
  </si>
  <si>
    <r>
      <t>t</t>
    </r>
    <r>
      <rPr>
        <vertAlign val="subscript"/>
        <sz val="10"/>
        <color theme="1"/>
        <rFont val="Calibri"/>
        <family val="2"/>
        <scheme val="minor"/>
      </rPr>
      <t>s50</t>
    </r>
    <r>
      <rPr>
        <sz val="10"/>
        <color theme="1"/>
        <rFont val="Calibri"/>
        <family val="2"/>
        <scheme val="minor"/>
      </rPr>
      <t xml:space="preserve"> = S x 0.5/a</t>
    </r>
    <r>
      <rPr>
        <vertAlign val="subscript"/>
        <sz val="10"/>
        <color theme="1"/>
        <rFont val="Calibri"/>
        <family val="2"/>
        <scheme val="minor"/>
      </rPr>
      <t>s50</t>
    </r>
    <r>
      <rPr>
        <sz val="10"/>
        <color theme="1"/>
        <rFont val="Calibri"/>
        <family val="2"/>
        <scheme val="minor"/>
      </rPr>
      <t xml:space="preserve"> x f/60 (hr) =</t>
    </r>
  </si>
  <si>
    <t>f = Soil infiltration rate =</t>
  </si>
  <si>
    <t>Z2 for M10 from table 2</t>
  </si>
  <si>
    <t>M10-D (mm) = Z2 x M5-D</t>
  </si>
  <si>
    <t>to BRE 365.</t>
  </si>
  <si>
    <t xml:space="preserve"> width (m) </t>
  </si>
  <si>
    <t>with 450 diam chamber</t>
  </si>
  <si>
    <t>i.e. Less than 24 hours</t>
  </si>
  <si>
    <t>CHIRK COMMUNITY HOSPITAL, OVERFLOW CAR PARK</t>
  </si>
  <si>
    <t xml:space="preserve">Car park impermeable </t>
  </si>
  <si>
    <t xml:space="preserve">Percolation test </t>
  </si>
  <si>
    <t xml:space="preserve"> =</t>
  </si>
  <si>
    <t xml:space="preserve">M10-D  </t>
  </si>
  <si>
    <t xml:space="preserve">         Void ratio (%) =</t>
  </si>
  <si>
    <t>Proposed soakaway volume (m3) =</t>
  </si>
  <si>
    <t>Void ratio =</t>
  </si>
  <si>
    <t>(say 40m@150 diam)</t>
  </si>
  <si>
    <t>soakaway3</t>
  </si>
  <si>
    <t>11.10.14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</si>
</sst>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2" fontId="4" fillId="0" borderId="0" xfId="0" applyNumberFormat="1" applyFont="1"/>
    <xf numFmtId="0" fontId="3" fillId="0" borderId="0" xfId="0" applyNumberFormat="1" applyFont="1"/>
    <xf numFmtId="0" fontId="5" fillId="0" borderId="0" xfId="0" applyFont="1"/>
    <xf numFmtId="0" fontId="3" fillId="0" borderId="0" xfId="0" quotePrefix="1" applyFont="1"/>
    <xf numFmtId="0" fontId="8" fillId="0" borderId="0" xfId="0" applyFont="1"/>
    <xf numFmtId="2" fontId="8" fillId="0" borderId="0" xfId="0" applyNumberFormat="1" applyFont="1"/>
    <xf numFmtId="0" fontId="9" fillId="0" borderId="0" xfId="0" applyFont="1"/>
    <xf numFmtId="2" fontId="9" fillId="0" borderId="0" xfId="0" applyNumberFormat="1" applyFont="1"/>
    <xf numFmtId="1" fontId="3" fillId="0" borderId="0" xfId="0" applyNumberFormat="1" applyFont="1"/>
    <xf numFmtId="164" fontId="0" fillId="0" borderId="0" xfId="0" applyNumberFormat="1"/>
    <xf numFmtId="9" fontId="3" fillId="0" borderId="0" xfId="0" applyNumberFormat="1" applyFont="1"/>
    <xf numFmtId="0" fontId="8" fillId="0" borderId="0" xfId="0" applyNumberFormat="1" applyFont="1"/>
    <xf numFmtId="0" fontId="3" fillId="0" borderId="1" xfId="0" applyFont="1" applyBorder="1"/>
    <xf numFmtId="0" fontId="0" fillId="0" borderId="0" xfId="0" applyBorder="1"/>
    <xf numFmtId="2" fontId="1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topLeftCell="A25" workbookViewId="0">
      <selection activeCell="L4" sqref="L4"/>
    </sheetView>
  </sheetViews>
  <sheetFormatPr defaultRowHeight="15"/>
  <cols>
    <col min="1" max="1" width="7.42578125" customWidth="1"/>
    <col min="2" max="2" width="10.28515625" customWidth="1"/>
    <col min="3" max="14" width="8.140625" customWidth="1"/>
  </cols>
  <sheetData>
    <row r="1" spans="1:14" ht="18.75">
      <c r="A1" s="2" t="s">
        <v>37</v>
      </c>
      <c r="B1" s="1"/>
      <c r="C1" s="1"/>
      <c r="D1" s="1"/>
      <c r="E1" s="1"/>
      <c r="F1" s="1"/>
      <c r="G1" s="1"/>
      <c r="H1" s="1"/>
      <c r="M1">
        <v>1568</v>
      </c>
      <c r="N1" s="19" t="s">
        <v>46</v>
      </c>
    </row>
    <row r="2" spans="1:14">
      <c r="A2" s="1"/>
      <c r="B2" s="1"/>
      <c r="C2" s="1"/>
      <c r="D2" s="1"/>
      <c r="E2" s="1"/>
      <c r="F2" s="1"/>
      <c r="G2" s="1"/>
      <c r="H2" s="1"/>
    </row>
    <row r="3" spans="1:14">
      <c r="A3" s="1" t="s">
        <v>10</v>
      </c>
      <c r="C3" s="1" t="s">
        <v>5</v>
      </c>
      <c r="D3" s="1"/>
      <c r="E3" s="1"/>
      <c r="F3" s="1"/>
      <c r="G3" s="1" t="s">
        <v>33</v>
      </c>
      <c r="H3" s="1"/>
      <c r="I3" s="1"/>
      <c r="J3" s="1"/>
      <c r="K3" t="s">
        <v>10</v>
      </c>
      <c r="L3" t="s">
        <v>47</v>
      </c>
    </row>
    <row r="4" spans="1:14" s="3" customFormat="1" ht="12.75">
      <c r="A4" s="3" t="s">
        <v>12</v>
      </c>
      <c r="D4" s="3">
        <v>20</v>
      </c>
      <c r="E4" s="3">
        <f>D4</f>
        <v>20</v>
      </c>
      <c r="F4" s="3">
        <f t="shared" ref="F4:N4" si="0">E4</f>
        <v>20</v>
      </c>
      <c r="G4" s="3">
        <f t="shared" si="0"/>
        <v>20</v>
      </c>
      <c r="H4" s="3">
        <f t="shared" si="0"/>
        <v>20</v>
      </c>
      <c r="I4" s="3">
        <f t="shared" si="0"/>
        <v>20</v>
      </c>
      <c r="J4" s="3">
        <f t="shared" si="0"/>
        <v>20</v>
      </c>
      <c r="K4" s="3">
        <f t="shared" si="0"/>
        <v>20</v>
      </c>
      <c r="L4" s="3">
        <f t="shared" si="0"/>
        <v>20</v>
      </c>
      <c r="M4" s="3">
        <f t="shared" si="0"/>
        <v>20</v>
      </c>
      <c r="N4" s="3">
        <f t="shared" si="0"/>
        <v>20</v>
      </c>
    </row>
    <row r="5" spans="1:14" s="3" customFormat="1" ht="12.75">
      <c r="A5" s="3" t="s">
        <v>13</v>
      </c>
      <c r="D5" s="4">
        <v>0.35</v>
      </c>
    </row>
    <row r="6" spans="1:14" s="3" customFormat="1" ht="12.75">
      <c r="A6" s="3" t="s">
        <v>7</v>
      </c>
      <c r="B6" s="3" t="s">
        <v>7</v>
      </c>
      <c r="C6" s="3" t="s">
        <v>7</v>
      </c>
      <c r="D6" s="3" t="s">
        <v>7</v>
      </c>
    </row>
    <row r="7" spans="1:14" s="8" customFormat="1" ht="12.75">
      <c r="A7" s="8" t="s">
        <v>0</v>
      </c>
      <c r="D7" s="8">
        <v>5</v>
      </c>
      <c r="E7" s="8">
        <v>10</v>
      </c>
      <c r="F7" s="8">
        <v>15</v>
      </c>
      <c r="G7" s="8">
        <v>30</v>
      </c>
      <c r="H7" s="8">
        <v>60</v>
      </c>
      <c r="I7" s="8">
        <v>120</v>
      </c>
      <c r="J7" s="8">
        <v>240</v>
      </c>
      <c r="K7" s="8">
        <v>360</v>
      </c>
      <c r="L7" s="8">
        <v>600</v>
      </c>
      <c r="M7" s="8">
        <v>1440</v>
      </c>
      <c r="N7" s="8">
        <v>2880</v>
      </c>
    </row>
    <row r="8" spans="1:14" s="3" customFormat="1" ht="12.75">
      <c r="A8" s="3" t="s">
        <v>1</v>
      </c>
      <c r="H8" s="3">
        <f>H7/60</f>
        <v>1</v>
      </c>
      <c r="I8" s="3">
        <f t="shared" ref="I8:M8" si="1">I7/60</f>
        <v>2</v>
      </c>
      <c r="J8" s="3">
        <f t="shared" si="1"/>
        <v>4</v>
      </c>
      <c r="K8" s="3">
        <f t="shared" si="1"/>
        <v>6</v>
      </c>
      <c r="L8" s="3">
        <f t="shared" si="1"/>
        <v>10</v>
      </c>
      <c r="M8" s="3">
        <f t="shared" si="1"/>
        <v>24</v>
      </c>
      <c r="N8" s="3">
        <f t="shared" ref="N8" si="2">N7/60</f>
        <v>48</v>
      </c>
    </row>
    <row r="9" spans="1:14" s="3" customFormat="1" ht="12.75"/>
    <row r="10" spans="1:14" s="3" customFormat="1" ht="12.75">
      <c r="A10" s="3" t="s">
        <v>14</v>
      </c>
      <c r="D10" s="4">
        <v>0.36</v>
      </c>
      <c r="E10" s="4">
        <v>0.51</v>
      </c>
      <c r="F10" s="4">
        <v>0.62</v>
      </c>
      <c r="G10" s="4">
        <v>0.79</v>
      </c>
      <c r="H10" s="4">
        <v>1</v>
      </c>
      <c r="I10" s="4">
        <v>1.22</v>
      </c>
      <c r="J10" s="4">
        <v>1.48</v>
      </c>
      <c r="K10" s="4">
        <v>1.67</v>
      </c>
      <c r="L10" s="4">
        <v>1.9</v>
      </c>
      <c r="M10" s="4">
        <v>2.42</v>
      </c>
      <c r="N10" s="4">
        <v>2.95</v>
      </c>
    </row>
    <row r="11" spans="1:14" s="3" customFormat="1" ht="12.7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s="3" customFormat="1" ht="12.75">
      <c r="A12" s="3" t="s">
        <v>2</v>
      </c>
      <c r="D12" s="4">
        <f>D4*D10</f>
        <v>7.1999999999999993</v>
      </c>
      <c r="E12" s="4">
        <f t="shared" ref="E12:N12" si="3">E4*E10</f>
        <v>10.199999999999999</v>
      </c>
      <c r="F12" s="4">
        <f t="shared" si="3"/>
        <v>12.4</v>
      </c>
      <c r="G12" s="4">
        <f t="shared" si="3"/>
        <v>15.8</v>
      </c>
      <c r="H12" s="4">
        <f t="shared" si="3"/>
        <v>20</v>
      </c>
      <c r="I12" s="4">
        <f t="shared" si="3"/>
        <v>24.4</v>
      </c>
      <c r="J12" s="4">
        <f t="shared" si="3"/>
        <v>29.6</v>
      </c>
      <c r="K12" s="4">
        <f t="shared" si="3"/>
        <v>33.4</v>
      </c>
      <c r="L12" s="4">
        <f t="shared" si="3"/>
        <v>38</v>
      </c>
      <c r="M12" s="4">
        <f t="shared" si="3"/>
        <v>48.4</v>
      </c>
      <c r="N12" s="4">
        <f t="shared" si="3"/>
        <v>59</v>
      </c>
    </row>
    <row r="13" spans="1:14" s="3" customFormat="1" ht="12.75">
      <c r="D13" s="4"/>
      <c r="E13" s="4"/>
      <c r="F13" s="4"/>
      <c r="G13" s="4"/>
      <c r="H13" s="4"/>
      <c r="I13" s="11"/>
      <c r="J13" s="4"/>
      <c r="K13" s="4"/>
      <c r="L13" s="4"/>
      <c r="M13" s="4"/>
      <c r="N13" s="4"/>
    </row>
    <row r="14" spans="1:14" s="3" customFormat="1" ht="12.75">
      <c r="A14" s="3" t="s">
        <v>31</v>
      </c>
      <c r="D14" s="4">
        <v>1.2</v>
      </c>
      <c r="E14" s="4">
        <v>1.22</v>
      </c>
      <c r="F14" s="4">
        <v>1.23</v>
      </c>
      <c r="G14" s="4">
        <v>1.24</v>
      </c>
      <c r="H14" s="4">
        <v>1.24</v>
      </c>
      <c r="I14" s="4">
        <v>1.24</v>
      </c>
      <c r="J14" s="4">
        <v>1.23</v>
      </c>
      <c r="K14" s="4">
        <v>1.21</v>
      </c>
      <c r="L14" s="4">
        <v>1.2</v>
      </c>
      <c r="M14" s="4">
        <v>1.17</v>
      </c>
      <c r="N14" s="4">
        <v>1.1599999999999999</v>
      </c>
    </row>
    <row r="15" spans="1:14" s="3" customFormat="1" ht="12.7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s="3" customFormat="1" ht="12.75">
      <c r="A16" s="3" t="s">
        <v>32</v>
      </c>
      <c r="D16" s="4">
        <f>D14*D12</f>
        <v>8.6399999999999988</v>
      </c>
      <c r="E16" s="4">
        <f t="shared" ref="E16:N16" si="4">E14*E12</f>
        <v>12.443999999999999</v>
      </c>
      <c r="F16" s="4">
        <f t="shared" si="4"/>
        <v>15.252000000000001</v>
      </c>
      <c r="G16" s="4">
        <f t="shared" si="4"/>
        <v>19.592000000000002</v>
      </c>
      <c r="H16" s="4">
        <f t="shared" si="4"/>
        <v>24.8</v>
      </c>
      <c r="I16" s="4">
        <f t="shared" si="4"/>
        <v>30.255999999999997</v>
      </c>
      <c r="J16" s="4">
        <f t="shared" si="4"/>
        <v>36.408000000000001</v>
      </c>
      <c r="K16" s="4">
        <f t="shared" si="4"/>
        <v>40.413999999999994</v>
      </c>
      <c r="L16" s="4">
        <f t="shared" si="4"/>
        <v>45.6</v>
      </c>
      <c r="M16" s="4">
        <f t="shared" si="4"/>
        <v>56.627999999999993</v>
      </c>
      <c r="N16" s="4">
        <f t="shared" si="4"/>
        <v>68.44</v>
      </c>
    </row>
    <row r="17" spans="1:14" s="3" customFormat="1" ht="12.7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s="3" customFormat="1" ht="12.75">
      <c r="A18" s="3" t="s">
        <v>16</v>
      </c>
      <c r="D18" s="4">
        <v>1</v>
      </c>
      <c r="E18" s="4">
        <f>D18</f>
        <v>1</v>
      </c>
      <c r="F18" s="4">
        <f t="shared" ref="F18:N18" si="5">E18</f>
        <v>1</v>
      </c>
      <c r="G18" s="4">
        <f t="shared" si="5"/>
        <v>1</v>
      </c>
      <c r="H18" s="4">
        <f t="shared" si="5"/>
        <v>1</v>
      </c>
      <c r="I18" s="4">
        <f t="shared" si="5"/>
        <v>1</v>
      </c>
      <c r="J18" s="4">
        <f t="shared" si="5"/>
        <v>1</v>
      </c>
      <c r="K18" s="4">
        <f t="shared" si="5"/>
        <v>1</v>
      </c>
      <c r="L18" s="4">
        <f t="shared" si="5"/>
        <v>1</v>
      </c>
      <c r="M18" s="4">
        <f t="shared" si="5"/>
        <v>1</v>
      </c>
      <c r="N18" s="4">
        <f t="shared" si="5"/>
        <v>1</v>
      </c>
    </row>
    <row r="19" spans="1:14" s="3" customFormat="1" ht="12.75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3" customFormat="1" ht="12.75">
      <c r="A20" s="5" t="s">
        <v>9</v>
      </c>
      <c r="B20" s="5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3" customFormat="1" ht="12.75">
      <c r="A21" s="5" t="s">
        <v>41</v>
      </c>
      <c r="B21" s="5" t="s">
        <v>10</v>
      </c>
      <c r="C21" s="5"/>
      <c r="D21" s="6">
        <f>D16*D18</f>
        <v>8.6399999999999988</v>
      </c>
      <c r="E21" s="6">
        <f t="shared" ref="E21:N21" si="6">E16*E18</f>
        <v>12.443999999999999</v>
      </c>
      <c r="F21" s="6">
        <f t="shared" si="6"/>
        <v>15.252000000000001</v>
      </c>
      <c r="G21" s="6">
        <f t="shared" si="6"/>
        <v>19.592000000000002</v>
      </c>
      <c r="H21" s="6">
        <f t="shared" si="6"/>
        <v>24.8</v>
      </c>
      <c r="I21" s="6">
        <f t="shared" si="6"/>
        <v>30.255999999999997</v>
      </c>
      <c r="J21" s="6">
        <f t="shared" si="6"/>
        <v>36.408000000000001</v>
      </c>
      <c r="K21" s="6">
        <f t="shared" si="6"/>
        <v>40.413999999999994</v>
      </c>
      <c r="L21" s="6">
        <f t="shared" si="6"/>
        <v>45.6</v>
      </c>
      <c r="M21" s="6">
        <f t="shared" si="6"/>
        <v>56.627999999999993</v>
      </c>
      <c r="N21" s="6">
        <f t="shared" si="6"/>
        <v>68.44</v>
      </c>
    </row>
    <row r="22" spans="1:14" s="3" customFormat="1" ht="12.75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s="5" customFormat="1" ht="12.75">
      <c r="A23" s="5" t="s">
        <v>8</v>
      </c>
      <c r="D23" s="6">
        <f>D21/D7*60</f>
        <v>103.67999999999998</v>
      </c>
      <c r="E23" s="6">
        <f t="shared" ref="E23:M23" si="7">E21/E7*60</f>
        <v>74.664000000000001</v>
      </c>
      <c r="F23" s="6">
        <f t="shared" si="7"/>
        <v>61.00800000000001</v>
      </c>
      <c r="G23" s="6">
        <f t="shared" si="7"/>
        <v>39.184000000000005</v>
      </c>
      <c r="H23" s="6">
        <f t="shared" si="7"/>
        <v>24.8</v>
      </c>
      <c r="I23" s="6">
        <f t="shared" si="7"/>
        <v>15.128</v>
      </c>
      <c r="J23" s="6">
        <f t="shared" si="7"/>
        <v>9.1020000000000003</v>
      </c>
      <c r="K23" s="6">
        <f t="shared" si="7"/>
        <v>6.7356666666666651</v>
      </c>
      <c r="L23" s="6">
        <f t="shared" si="7"/>
        <v>4.5599999999999996</v>
      </c>
      <c r="M23" s="6">
        <f t="shared" si="7"/>
        <v>2.3594999999999997</v>
      </c>
      <c r="N23" s="6">
        <f t="shared" ref="N23" si="8">N21/N7*60</f>
        <v>1.4258333333333333</v>
      </c>
    </row>
    <row r="24" spans="1:14" s="3" customFormat="1" ht="12.75">
      <c r="A24" s="3" t="s">
        <v>11</v>
      </c>
      <c r="M24" s="9" t="s">
        <v>15</v>
      </c>
      <c r="N24" s="9" t="s">
        <v>15</v>
      </c>
    </row>
    <row r="25" spans="1:14" s="7" customFormat="1" ht="12.75">
      <c r="A25" s="3" t="s">
        <v>38</v>
      </c>
      <c r="C25" s="16" t="s">
        <v>10</v>
      </c>
      <c r="D25" s="7">
        <f>15.6*45.6</f>
        <v>711.36</v>
      </c>
      <c r="E25" s="7">
        <f>D25</f>
        <v>711.36</v>
      </c>
      <c r="F25" s="7">
        <f t="shared" ref="F25" si="9">E25</f>
        <v>711.36</v>
      </c>
      <c r="G25" s="7">
        <f t="shared" ref="G25" si="10">F25</f>
        <v>711.36</v>
      </c>
      <c r="H25" s="7">
        <f t="shared" ref="H25" si="11">G25</f>
        <v>711.36</v>
      </c>
      <c r="I25" s="7">
        <f t="shared" ref="I25" si="12">H25</f>
        <v>711.36</v>
      </c>
      <c r="J25" s="7">
        <f t="shared" ref="J25" si="13">I25</f>
        <v>711.36</v>
      </c>
      <c r="K25" s="7">
        <f t="shared" ref="K25" si="14">J25</f>
        <v>711.36</v>
      </c>
      <c r="L25" s="7">
        <f t="shared" ref="L25" si="15">K25</f>
        <v>711.36</v>
      </c>
      <c r="M25" s="7">
        <f t="shared" ref="M25" si="16">L25</f>
        <v>711.36</v>
      </c>
      <c r="N25" s="7">
        <f t="shared" ref="N25" si="17">M25</f>
        <v>711.36</v>
      </c>
    </row>
    <row r="26" spans="1:14" s="3" customFormat="1" ht="12.75">
      <c r="A26" s="7" t="s">
        <v>6</v>
      </c>
    </row>
    <row r="27" spans="1:14" s="3" customFormat="1" ht="12.75">
      <c r="A27" s="3" t="s">
        <v>3</v>
      </c>
      <c r="D27" s="4">
        <f t="shared" ref="D27:N27" si="18">D25*D21/1000</f>
        <v>6.1461503999999998</v>
      </c>
      <c r="E27" s="4">
        <f t="shared" si="18"/>
        <v>8.8521638399999993</v>
      </c>
      <c r="F27" s="4">
        <f t="shared" si="18"/>
        <v>10.84966272</v>
      </c>
      <c r="G27" s="4">
        <f t="shared" si="18"/>
        <v>13.936965120000002</v>
      </c>
      <c r="H27" s="4">
        <f t="shared" si="18"/>
        <v>17.641728000000001</v>
      </c>
      <c r="I27" s="4">
        <f t="shared" si="18"/>
        <v>21.52290816</v>
      </c>
      <c r="J27" s="4">
        <f t="shared" si="18"/>
        <v>25.899194880000003</v>
      </c>
      <c r="K27" s="4">
        <f t="shared" si="18"/>
        <v>28.748903039999998</v>
      </c>
      <c r="L27" s="4">
        <f t="shared" si="18"/>
        <v>32.438016000000005</v>
      </c>
      <c r="M27" s="4">
        <f t="shared" si="18"/>
        <v>40.282894079999998</v>
      </c>
      <c r="N27" s="4">
        <f t="shared" si="18"/>
        <v>48.685478400000001</v>
      </c>
    </row>
    <row r="28" spans="1:14" s="3" customFormat="1" ht="12.75"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s="3" customFormat="1" ht="12.75">
      <c r="A29" s="3" t="s">
        <v>39</v>
      </c>
      <c r="D29" s="4" t="s">
        <v>10</v>
      </c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s="3" customFormat="1" ht="12.75">
      <c r="A30" s="3" t="s">
        <v>30</v>
      </c>
      <c r="D30" s="4">
        <v>24.6</v>
      </c>
      <c r="E30" s="4">
        <f>D30</f>
        <v>24.6</v>
      </c>
      <c r="F30" s="4">
        <f t="shared" ref="F30:N30" si="19">E30</f>
        <v>24.6</v>
      </c>
      <c r="G30" s="4">
        <f t="shared" si="19"/>
        <v>24.6</v>
      </c>
      <c r="H30" s="4">
        <f t="shared" si="19"/>
        <v>24.6</v>
      </c>
      <c r="I30" s="4">
        <f t="shared" si="19"/>
        <v>24.6</v>
      </c>
      <c r="J30" s="4">
        <f t="shared" si="19"/>
        <v>24.6</v>
      </c>
      <c r="K30" s="4">
        <f t="shared" si="19"/>
        <v>24.6</v>
      </c>
      <c r="L30" s="4">
        <f t="shared" si="19"/>
        <v>24.6</v>
      </c>
      <c r="M30" s="4">
        <f t="shared" si="19"/>
        <v>24.6</v>
      </c>
      <c r="N30" s="4">
        <f t="shared" si="19"/>
        <v>24.6</v>
      </c>
    </row>
    <row r="31" spans="1:14" s="3" customFormat="1">
      <c r="B31" s="3" t="s">
        <v>10</v>
      </c>
      <c r="C31" s="3" t="s">
        <v>17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s="10" customFormat="1" ht="12.75">
      <c r="A32" s="10" t="s">
        <v>18</v>
      </c>
      <c r="D32" s="11" t="s">
        <v>19</v>
      </c>
      <c r="E32" s="11">
        <f>48*0.5</f>
        <v>24</v>
      </c>
      <c r="F32" s="11" t="s">
        <v>34</v>
      </c>
      <c r="G32" s="11">
        <v>1</v>
      </c>
      <c r="H32" s="11" t="s">
        <v>20</v>
      </c>
      <c r="J32" s="11">
        <f>2*0.4</f>
        <v>0.8</v>
      </c>
      <c r="K32" s="11" t="s">
        <v>42</v>
      </c>
      <c r="L32" s="11"/>
      <c r="M32" s="17">
        <v>95</v>
      </c>
      <c r="N32" s="11" t="s">
        <v>10</v>
      </c>
    </row>
    <row r="33" spans="1:15" s="10" customFormat="1" ht="12.75">
      <c r="B33" s="10" t="s">
        <v>35</v>
      </c>
      <c r="G33" s="11"/>
      <c r="H33" s="11"/>
      <c r="I33" s="11"/>
      <c r="J33" s="11"/>
      <c r="K33" s="20"/>
      <c r="L33" s="11"/>
      <c r="M33" s="11"/>
      <c r="N33" s="11"/>
    </row>
    <row r="34" spans="1:15" s="3" customFormat="1" ht="14.25">
      <c r="A34" s="3" t="s">
        <v>21</v>
      </c>
      <c r="D34" s="4">
        <f>2*(E32+G32)*J32*0.5</f>
        <v>20</v>
      </c>
      <c r="E34" s="4">
        <f>D34</f>
        <v>20</v>
      </c>
      <c r="F34" s="4">
        <f t="shared" ref="F34:N34" si="20">E34</f>
        <v>20</v>
      </c>
      <c r="G34" s="4">
        <f t="shared" si="20"/>
        <v>20</v>
      </c>
      <c r="H34" s="4">
        <f t="shared" si="20"/>
        <v>20</v>
      </c>
      <c r="I34" s="4">
        <f t="shared" si="20"/>
        <v>20</v>
      </c>
      <c r="J34" s="4">
        <f t="shared" si="20"/>
        <v>20</v>
      </c>
      <c r="K34" s="4">
        <f t="shared" si="20"/>
        <v>20</v>
      </c>
      <c r="L34" s="4">
        <f t="shared" si="20"/>
        <v>20</v>
      </c>
      <c r="M34" s="4">
        <f t="shared" si="20"/>
        <v>20</v>
      </c>
      <c r="N34" s="4">
        <f t="shared" si="20"/>
        <v>20</v>
      </c>
    </row>
    <row r="35" spans="1:15" s="3" customFormat="1" ht="12.75"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5" s="3" customFormat="1" ht="12.75">
      <c r="A36" s="3" t="s">
        <v>22</v>
      </c>
      <c r="D36" s="4">
        <f t="shared" ref="D36:N36" si="21">D34*D30/1000000*D7*60</f>
        <v>0.14760000000000001</v>
      </c>
      <c r="E36" s="4">
        <f t="shared" si="21"/>
        <v>0.29520000000000002</v>
      </c>
      <c r="F36" s="4">
        <f t="shared" si="21"/>
        <v>0.44280000000000003</v>
      </c>
      <c r="G36" s="4">
        <f t="shared" si="21"/>
        <v>0.88560000000000005</v>
      </c>
      <c r="H36" s="4">
        <f t="shared" si="21"/>
        <v>1.7712000000000001</v>
      </c>
      <c r="I36" s="4">
        <f t="shared" si="21"/>
        <v>3.5424000000000002</v>
      </c>
      <c r="J36" s="4">
        <f t="shared" si="21"/>
        <v>7.0848000000000004</v>
      </c>
      <c r="K36" s="4">
        <f t="shared" si="21"/>
        <v>10.6272</v>
      </c>
      <c r="L36" s="4">
        <f t="shared" si="21"/>
        <v>17.712</v>
      </c>
      <c r="M36" s="4">
        <f t="shared" si="21"/>
        <v>42.508800000000001</v>
      </c>
      <c r="N36" s="4">
        <f t="shared" si="21"/>
        <v>85.017600000000002</v>
      </c>
    </row>
    <row r="37" spans="1:15" s="3" customFormat="1" ht="12.75">
      <c r="B37" s="3" t="s">
        <v>23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5" s="5" customFormat="1" ht="12.75">
      <c r="A38" s="5" t="s">
        <v>4</v>
      </c>
      <c r="D38" s="6">
        <f t="shared" ref="D38:N38" si="22">D27-D36</f>
        <v>5.9985504000000001</v>
      </c>
      <c r="E38" s="6">
        <f t="shared" si="22"/>
        <v>8.5569638399999999</v>
      </c>
      <c r="F38" s="6">
        <f t="shared" si="22"/>
        <v>10.406862719999999</v>
      </c>
      <c r="G38" s="6">
        <f t="shared" si="22"/>
        <v>13.051365120000002</v>
      </c>
      <c r="H38" s="6">
        <f t="shared" si="22"/>
        <v>15.870528</v>
      </c>
      <c r="I38" s="6">
        <f t="shared" si="22"/>
        <v>17.980508159999999</v>
      </c>
      <c r="J38" s="6">
        <f t="shared" si="22"/>
        <v>18.814394880000002</v>
      </c>
      <c r="K38" s="6">
        <f t="shared" si="22"/>
        <v>18.12170304</v>
      </c>
      <c r="L38" s="6">
        <f t="shared" si="22"/>
        <v>14.726016000000005</v>
      </c>
      <c r="M38" s="6">
        <f t="shared" si="22"/>
        <v>-2.2259059200000024</v>
      </c>
      <c r="N38" s="6">
        <f t="shared" si="22"/>
        <v>-36.332121600000001</v>
      </c>
    </row>
    <row r="39" spans="1:15" s="5" customFormat="1" ht="12.75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5" s="5" customFormat="1" ht="12.75">
      <c r="A40" s="11" t="s">
        <v>43</v>
      </c>
      <c r="B40" s="11"/>
      <c r="C40" s="10"/>
      <c r="D40" s="10"/>
      <c r="E40" s="11">
        <f>E32*G32*J32</f>
        <v>19.200000000000003</v>
      </c>
      <c r="F40" s="11"/>
      <c r="G40" s="6"/>
      <c r="H40" s="6"/>
      <c r="I40" s="6"/>
      <c r="J40" s="6"/>
      <c r="K40" s="6"/>
      <c r="L40" s="6"/>
      <c r="M40" s="6"/>
      <c r="N40" s="6"/>
    </row>
    <row r="41" spans="1:15" s="5" customFormat="1" ht="12.75">
      <c r="A41" s="10" t="s">
        <v>44</v>
      </c>
      <c r="B41" s="10"/>
      <c r="C41" s="10"/>
      <c r="D41" s="11"/>
      <c r="E41" s="11">
        <v>0.95</v>
      </c>
      <c r="F41" s="11" t="s">
        <v>10</v>
      </c>
      <c r="G41" s="6"/>
      <c r="H41" s="6"/>
      <c r="I41" s="6"/>
      <c r="J41" s="6"/>
      <c r="K41" s="6"/>
      <c r="L41" s="6"/>
      <c r="M41" s="6"/>
      <c r="N41" s="6"/>
    </row>
    <row r="42" spans="1:15" s="5" customFormat="1" ht="12.75">
      <c r="A42" s="10" t="s">
        <v>24</v>
      </c>
      <c r="B42" s="10"/>
      <c r="C42" s="10"/>
      <c r="D42" s="11"/>
      <c r="E42" s="11">
        <f>0.018*40</f>
        <v>0.72</v>
      </c>
      <c r="F42" s="11"/>
      <c r="G42" s="4" t="s">
        <v>45</v>
      </c>
      <c r="H42" s="6"/>
      <c r="I42" s="6"/>
      <c r="J42" s="6"/>
      <c r="K42" s="6"/>
      <c r="L42" s="6"/>
      <c r="M42" s="6"/>
      <c r="N42" s="6"/>
    </row>
    <row r="43" spans="1:15" s="5" customFormat="1" ht="12.75">
      <c r="D43" s="6"/>
      <c r="E43" s="6" t="s">
        <v>25</v>
      </c>
      <c r="F43" s="6"/>
      <c r="G43" s="6"/>
      <c r="H43" s="6"/>
      <c r="I43" s="6"/>
      <c r="J43" s="6"/>
      <c r="K43" s="6"/>
      <c r="L43" s="6"/>
      <c r="M43" s="6"/>
      <c r="N43" s="6"/>
    </row>
    <row r="44" spans="1:15" s="12" customFormat="1" ht="12.75">
      <c r="A44" s="12" t="s">
        <v>26</v>
      </c>
      <c r="D44" s="13"/>
      <c r="E44" s="13">
        <f>E40*E41+E42</f>
        <v>18.96</v>
      </c>
      <c r="F44" s="13"/>
      <c r="G44" s="13"/>
      <c r="H44" s="13"/>
      <c r="I44" s="13"/>
      <c r="J44" s="13"/>
      <c r="K44" s="13"/>
      <c r="L44" s="13"/>
      <c r="M44" s="13"/>
      <c r="N44" s="13"/>
    </row>
    <row r="45" spans="1:15" s="5" customFormat="1" ht="12.75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5" s="3" customFormat="1" ht="12.75">
      <c r="A46" s="3" t="s">
        <v>11</v>
      </c>
      <c r="O46" s="3" t="s">
        <v>40</v>
      </c>
    </row>
    <row r="47" spans="1:15">
      <c r="A47" s="3" t="s">
        <v>27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8"/>
    </row>
    <row r="48" spans="1:15">
      <c r="A48" s="3" t="s">
        <v>28</v>
      </c>
      <c r="B48" s="3"/>
      <c r="C48" s="3"/>
      <c r="D48" s="14">
        <f>D38*0.5/D34/D30*1000000/60</f>
        <v>101.60146341463414</v>
      </c>
      <c r="E48" s="14">
        <f t="shared" ref="E48:N48" si="23">E38*0.5/E34/E30*1000000/60</f>
        <v>144.93502439024391</v>
      </c>
      <c r="F48" s="14">
        <f t="shared" si="23"/>
        <v>176.26799999999997</v>
      </c>
      <c r="G48" s="14">
        <f t="shared" si="23"/>
        <v>221.05970731707322</v>
      </c>
      <c r="H48" s="14">
        <f t="shared" si="23"/>
        <v>268.80975609756098</v>
      </c>
      <c r="I48" s="14">
        <f t="shared" si="23"/>
        <v>304.54790243902437</v>
      </c>
      <c r="J48" s="14">
        <f t="shared" si="23"/>
        <v>318.67200000000008</v>
      </c>
      <c r="K48" s="14">
        <f t="shared" si="23"/>
        <v>306.93941463414632</v>
      </c>
      <c r="L48" s="14">
        <f t="shared" si="23"/>
        <v>249.42439024390251</v>
      </c>
      <c r="M48" s="14">
        <f t="shared" si="23"/>
        <v>-37.701658536585413</v>
      </c>
      <c r="N48" s="14">
        <f t="shared" si="23"/>
        <v>-615.38146341463414</v>
      </c>
      <c r="O48" s="3"/>
    </row>
    <row r="49" spans="1:14">
      <c r="A49" s="3" t="s">
        <v>29</v>
      </c>
      <c r="D49" s="15">
        <f>D48/60</f>
        <v>1.6933577235772357</v>
      </c>
      <c r="E49" s="15">
        <f t="shared" ref="E49:N49" si="24">E48/60</f>
        <v>2.4155837398373987</v>
      </c>
      <c r="F49" s="15">
        <f t="shared" si="24"/>
        <v>2.9377999999999997</v>
      </c>
      <c r="G49" s="15">
        <f t="shared" si="24"/>
        <v>3.6843284552845534</v>
      </c>
      <c r="H49" s="15">
        <f t="shared" si="24"/>
        <v>4.4801626016260165</v>
      </c>
      <c r="I49" s="15">
        <f t="shared" si="24"/>
        <v>5.0757983739837398</v>
      </c>
      <c r="J49" s="15">
        <f t="shared" si="24"/>
        <v>5.3112000000000013</v>
      </c>
      <c r="K49" s="15">
        <f t="shared" si="24"/>
        <v>5.115656910569105</v>
      </c>
      <c r="L49" s="15">
        <f t="shared" si="24"/>
        <v>4.1570731707317083</v>
      </c>
      <c r="M49" s="15">
        <f t="shared" si="24"/>
        <v>-0.6283609756097569</v>
      </c>
      <c r="N49" s="15">
        <f t="shared" si="24"/>
        <v>-10.256357723577235</v>
      </c>
    </row>
    <row r="50" spans="1:14">
      <c r="B50" s="12" t="s">
        <v>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Thomas</dc:creator>
  <cp:lastModifiedBy>steve</cp:lastModifiedBy>
  <cp:lastPrinted>2014-09-23T13:47:36Z</cp:lastPrinted>
  <dcterms:created xsi:type="dcterms:W3CDTF">2010-06-22T15:53:37Z</dcterms:created>
  <dcterms:modified xsi:type="dcterms:W3CDTF">2014-10-23T19:28:59Z</dcterms:modified>
</cp:coreProperties>
</file>