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hared\21stCenturySchool\11-Section 106\Requested By Planning\4-To be Signed Off and Retured\P2025-0368-16 Lord Street, Wrexham\"/>
    </mc:Choice>
  </mc:AlternateContent>
  <bookViews>
    <workbookView xWindow="240" yWindow="75" windowWidth="19980" windowHeight="8325"/>
  </bookViews>
  <sheets>
    <sheet name="Calculations" sheetId="1" r:id="rId1"/>
  </sheets>
  <calcPr calcId="162913"/>
</workbook>
</file>

<file path=xl/calcChain.xml><?xml version="1.0" encoding="utf-8"?>
<calcChain xmlns="http://schemas.openxmlformats.org/spreadsheetml/2006/main">
  <c r="Y5" i="1" l="1"/>
  <c r="H11" i="1" l="1"/>
  <c r="G11" i="1"/>
  <c r="F11" i="1"/>
  <c r="E11" i="1"/>
  <c r="H10" i="1"/>
  <c r="G10" i="1"/>
  <c r="F10" i="1"/>
  <c r="E10" i="1"/>
  <c r="J11" i="1" l="1"/>
  <c r="I10" i="1"/>
  <c r="AB6" i="1" l="1"/>
  <c r="Z6" i="1"/>
  <c r="Y6" i="1"/>
  <c r="Y4" i="1" l="1"/>
  <c r="Z4" i="1" s="1"/>
  <c r="AB4" i="1" s="1"/>
  <c r="Y3" i="1"/>
  <c r="Z3" i="1" s="1"/>
  <c r="AB3" i="1" s="1"/>
  <c r="P6" i="1"/>
  <c r="Q6" i="1" s="1"/>
  <c r="S6" i="1" s="1"/>
  <c r="P5" i="1"/>
  <c r="Q5" i="1" s="1"/>
  <c r="S5" i="1" s="1"/>
  <c r="P4" i="1"/>
  <c r="S4" i="1" s="1"/>
  <c r="P3" i="1"/>
  <c r="Q3" i="1" s="1"/>
  <c r="S3" i="1" s="1"/>
  <c r="Z5" i="1" l="1"/>
  <c r="AB5" i="1" s="1"/>
  <c r="H9" i="1"/>
  <c r="H8" i="1"/>
  <c r="G9" i="1"/>
  <c r="G8" i="1"/>
  <c r="F9" i="1"/>
  <c r="F8" i="1"/>
  <c r="E9" i="1"/>
  <c r="E8" i="1"/>
  <c r="I8" i="1" l="1"/>
  <c r="I3" i="1" s="1"/>
  <c r="J9" i="1"/>
  <c r="J3" i="1" s="1"/>
</calcChain>
</file>

<file path=xl/comments1.xml><?xml version="1.0" encoding="utf-8"?>
<comments xmlns="http://schemas.openxmlformats.org/spreadsheetml/2006/main">
  <authors>
    <author>Donna Tait</author>
    <author>Emily Webster</author>
  </authors>
  <commentList>
    <comment ref="N2" authorId="0" shapeId="0">
      <text>
        <r>
          <rPr>
            <b/>
            <sz val="9"/>
            <color indexed="81"/>
            <rFont val="Tahoma"/>
            <charset val="1"/>
          </rPr>
          <t>Donna Tait:</t>
        </r>
        <r>
          <rPr>
            <sz val="9"/>
            <color indexed="81"/>
            <rFont val="Tahoma"/>
            <charset val="1"/>
          </rPr>
          <t xml:space="preserve">
Taken from planning spreadsheet</t>
        </r>
      </text>
    </comment>
    <comment ref="C8" authorId="1" shapeId="0">
      <text>
        <r>
          <rPr>
            <b/>
            <sz val="9"/>
            <color indexed="81"/>
            <rFont val="Tahoma"/>
            <charset val="1"/>
          </rPr>
          <t>Emily Webster:</t>
        </r>
        <r>
          <rPr>
            <sz val="9"/>
            <color indexed="81"/>
            <rFont val="Tahoma"/>
            <charset val="1"/>
          </rPr>
          <t xml:space="preserve">
Where the number of bedrooms is unknown, the below formula will be applied to generate the calculation:
25% 2 Bed
40% 3 Bed
35% 4+ Bed</t>
        </r>
      </text>
    </comment>
    <comment ref="C9" authorId="1" shapeId="0">
      <text>
        <r>
          <rPr>
            <b/>
            <sz val="9"/>
            <color indexed="81"/>
            <rFont val="Tahoma"/>
            <charset val="1"/>
          </rPr>
          <t>Emily Webster:</t>
        </r>
        <r>
          <rPr>
            <sz val="9"/>
            <color indexed="81"/>
            <rFont val="Tahoma"/>
            <charset val="1"/>
          </rPr>
          <t xml:space="preserve">
Where the number of bedrooms is unknown, the below formula will be applied to generate the calculation:
25% 2 Bed
40% 3 Bed
35% 4+ Bed</t>
        </r>
      </text>
    </comment>
  </commentList>
</comments>
</file>

<file path=xl/sharedStrings.xml><?xml version="1.0" encoding="utf-8"?>
<sst xmlns="http://schemas.openxmlformats.org/spreadsheetml/2006/main" count="62" uniqueCount="44">
  <si>
    <t>Number of Proposed Homes</t>
  </si>
  <si>
    <t>Places Generated</t>
  </si>
  <si>
    <t xml:space="preserve">Primary </t>
  </si>
  <si>
    <t>Secondary</t>
  </si>
  <si>
    <t>Planning Reference</t>
  </si>
  <si>
    <t>Planning Officer</t>
  </si>
  <si>
    <t>No. of 2 Bed Houses</t>
  </si>
  <si>
    <t>No. of 3 Bed Houses</t>
  </si>
  <si>
    <t>No. of 4 Bed Houses</t>
  </si>
  <si>
    <t>Number of Primary School Places Created</t>
  </si>
  <si>
    <t>Number of Secondary School Places Created</t>
  </si>
  <si>
    <t xml:space="preserve">Education Contribution Required for Primary </t>
  </si>
  <si>
    <t>Education Contribution Required for Secondary</t>
  </si>
  <si>
    <t>Capacity of School (Including 10% Surplus Recommended by School Organisation Code)</t>
  </si>
  <si>
    <t>Number of Contributions Already Received (Exceeded 5)</t>
  </si>
  <si>
    <t>Capacity 10% (Recommended Surplus Required)</t>
  </si>
  <si>
    <t>Over-Capacity (When 10% Surplus Applied)</t>
  </si>
  <si>
    <t>Location (Including Postcode)</t>
  </si>
  <si>
    <t>Secondary School Cluster for Area of Development</t>
  </si>
  <si>
    <t>Distance to School (Miles)</t>
  </si>
  <si>
    <t>No. of 2+ Bed Apart</t>
  </si>
  <si>
    <t>School Name (Nearest to Development)</t>
  </si>
  <si>
    <t>Primary (Contribution)</t>
  </si>
  <si>
    <t>Secondary (Contribution)</t>
  </si>
  <si>
    <t>Primary (Pupils Generated)</t>
  </si>
  <si>
    <t>Secondary (Pupils Generated)</t>
  </si>
  <si>
    <t>No</t>
  </si>
  <si>
    <t>Ysgol Morgan Llwyd</t>
  </si>
  <si>
    <t>St Joseph's High School</t>
  </si>
  <si>
    <t>Published Capacity of School (Taken from Parents Guide 2024/25)</t>
  </si>
  <si>
    <t>Rhosnesni High School</t>
  </si>
  <si>
    <t>Number on Roll (Taken from PLASC 2025) (Excludes Nursery/Includes RP)</t>
  </si>
  <si>
    <t>Number on Roll (Taken from PLASC 2025) (Excludes 6th Form/Includes RP)</t>
  </si>
  <si>
    <t>P/2025/0368</t>
  </si>
  <si>
    <t>Phillip Mullineux</t>
  </si>
  <si>
    <t>Date Email Received from Planning</t>
  </si>
  <si>
    <t>16 Lord Street</t>
  </si>
  <si>
    <t>Wrexham</t>
  </si>
  <si>
    <t>LL11 1LG</t>
  </si>
  <si>
    <t>Alexandra School</t>
  </si>
  <si>
    <t>St Mary's Catholic Primary School</t>
  </si>
  <si>
    <t>Ysgol Plas Coch CP</t>
  </si>
  <si>
    <t>Ysgol Clywedog</t>
  </si>
  <si>
    <t>St Giles CIW VC Primary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</si>
</sst>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rgb="FF000000"/>
      <name val="Calibri Light"/>
      <family val="2"/>
    </font>
    <font>
      <sz val="11"/>
      <color theme="1"/>
      <name val="Calibri Light"/>
      <family val="2"/>
    </font>
    <font>
      <sz val="10"/>
      <color rgb="FF000000"/>
      <name val="Calibri Light"/>
      <family val="2"/>
    </font>
    <font>
      <sz val="10"/>
      <color theme="1"/>
      <name val="Calibri Light"/>
      <family val="2"/>
    </font>
    <font>
      <b/>
      <sz val="10"/>
      <color theme="1"/>
      <name val="Calibri Light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24"/>
      <color rgb="FF0B0C0C"/>
      <name val="Helvetica"/>
    </font>
    <font>
      <sz val="10"/>
      <color rgb="FF0B0C0C"/>
      <name val="Helvetica"/>
    </font>
    <font>
      <b/>
      <sz val="10"/>
      <color rgb="FF0B0C0C"/>
      <name val="Helvetica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4" fillId="0" borderId="2" xfId="0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/>
    <xf numFmtId="0" fontId="10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left" vertical="center" wrapText="1"/>
    </xf>
    <xf numFmtId="0" fontId="7" fillId="4" borderId="13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7"/>
  <sheetViews>
    <sheetView tabSelected="1" topLeftCell="L1" workbookViewId="0">
      <selection activeCell="T18" sqref="T18"/>
    </sheetView>
  </sheetViews>
  <sheetFormatPr defaultColWidth="9.140625" defaultRowHeight="15" x14ac:dyDescent="0.25"/>
  <cols>
    <col min="1" max="1" width="15.7109375" style="2" customWidth="1"/>
    <col min="2" max="2" width="22.7109375" style="2" customWidth="1"/>
    <col min="3" max="3" width="10.7109375" style="2" customWidth="1"/>
    <col min="4" max="4" width="20.7109375" style="2" customWidth="1"/>
    <col min="5" max="10" width="10.7109375" style="2" customWidth="1"/>
    <col min="11" max="11" width="15.7109375" style="2" customWidth="1"/>
    <col min="12" max="12" width="20.7109375" style="2" customWidth="1"/>
    <col min="13" max="13" width="10.7109375" style="2" customWidth="1"/>
    <col min="14" max="14" width="13.7109375" style="2" customWidth="1"/>
    <col min="15" max="15" width="10.7109375" style="2" customWidth="1"/>
    <col min="16" max="17" width="14.7109375" style="2" customWidth="1"/>
    <col min="18" max="18" width="10.7109375" style="2" customWidth="1"/>
    <col min="19" max="19" width="17.7109375" style="2" customWidth="1"/>
    <col min="20" max="20" width="14.7109375" style="2" customWidth="1"/>
    <col min="21" max="21" width="20.7109375" style="2" customWidth="1"/>
    <col min="22" max="22" width="10.7109375" style="2" customWidth="1"/>
    <col min="23" max="23" width="13.7109375" style="2" customWidth="1"/>
    <col min="24" max="24" width="10.7109375" style="2" customWidth="1"/>
    <col min="25" max="26" width="14.7109375" style="2" customWidth="1"/>
    <col min="27" max="27" width="10.7109375" style="2" customWidth="1"/>
    <col min="28" max="28" width="17.7109375" style="2" customWidth="1"/>
    <col min="29" max="29" width="14.7109375" style="2" customWidth="1"/>
    <col min="30" max="16384" width="9.140625" style="2"/>
  </cols>
  <sheetData>
    <row r="1" spans="1:29" ht="15.75" thickBot="1" x14ac:dyDescent="0.3">
      <c r="A1" s="33"/>
      <c r="B1" s="33"/>
      <c r="C1" s="33"/>
      <c r="D1" s="34"/>
      <c r="E1" s="41" t="s">
        <v>0</v>
      </c>
      <c r="F1" s="41"/>
      <c r="G1" s="41"/>
      <c r="H1" s="41"/>
      <c r="I1" s="29" t="s">
        <v>1</v>
      </c>
      <c r="J1" s="29"/>
      <c r="K1" s="1"/>
      <c r="L1" s="1"/>
      <c r="M1" s="29" t="s">
        <v>2</v>
      </c>
      <c r="N1" s="29"/>
      <c r="O1" s="29"/>
      <c r="P1" s="29"/>
      <c r="Q1" s="29"/>
      <c r="R1" s="29"/>
      <c r="S1" s="29"/>
      <c r="T1" s="29"/>
      <c r="U1" s="1"/>
      <c r="V1" s="29" t="s">
        <v>3</v>
      </c>
      <c r="W1" s="29"/>
      <c r="X1" s="29"/>
      <c r="Y1" s="29"/>
      <c r="Z1" s="29"/>
      <c r="AA1" s="29"/>
      <c r="AB1" s="29"/>
      <c r="AC1" s="29"/>
    </row>
    <row r="2" spans="1:29" ht="128.25" thickBot="1" x14ac:dyDescent="0.3">
      <c r="A2" s="3" t="s">
        <v>4</v>
      </c>
      <c r="B2" s="4" t="s">
        <v>5</v>
      </c>
      <c r="C2" s="4" t="s">
        <v>35</v>
      </c>
      <c r="D2" s="4" t="s">
        <v>17</v>
      </c>
      <c r="E2" s="4" t="s">
        <v>20</v>
      </c>
      <c r="F2" s="4" t="s">
        <v>6</v>
      </c>
      <c r="G2" s="4" t="s">
        <v>7</v>
      </c>
      <c r="H2" s="4" t="s">
        <v>8</v>
      </c>
      <c r="I2" s="5" t="s">
        <v>9</v>
      </c>
      <c r="J2" s="5" t="s">
        <v>10</v>
      </c>
      <c r="K2" s="5" t="s">
        <v>18</v>
      </c>
      <c r="L2" s="5" t="s">
        <v>21</v>
      </c>
      <c r="M2" s="5" t="s">
        <v>19</v>
      </c>
      <c r="N2" s="5" t="s">
        <v>14</v>
      </c>
      <c r="O2" s="5" t="s">
        <v>29</v>
      </c>
      <c r="P2" s="5" t="s">
        <v>15</v>
      </c>
      <c r="Q2" s="5" t="s">
        <v>13</v>
      </c>
      <c r="R2" s="5" t="s">
        <v>31</v>
      </c>
      <c r="S2" s="5" t="s">
        <v>16</v>
      </c>
      <c r="T2" s="5" t="s">
        <v>11</v>
      </c>
      <c r="U2" s="5" t="s">
        <v>21</v>
      </c>
      <c r="V2" s="5" t="s">
        <v>19</v>
      </c>
      <c r="W2" s="5" t="s">
        <v>14</v>
      </c>
      <c r="X2" s="5" t="s">
        <v>29</v>
      </c>
      <c r="Y2" s="5" t="s">
        <v>15</v>
      </c>
      <c r="Z2" s="5" t="s">
        <v>13</v>
      </c>
      <c r="AA2" s="5" t="s">
        <v>32</v>
      </c>
      <c r="AB2" s="5" t="s">
        <v>16</v>
      </c>
      <c r="AC2" s="5" t="s">
        <v>12</v>
      </c>
    </row>
    <row r="3" spans="1:29" ht="39.950000000000003" customHeight="1" thickBot="1" x14ac:dyDescent="0.3">
      <c r="A3" s="35" t="s">
        <v>33</v>
      </c>
      <c r="B3" s="38" t="s">
        <v>34</v>
      </c>
      <c r="C3" s="39">
        <v>45861</v>
      </c>
      <c r="D3" s="6" t="s">
        <v>36</v>
      </c>
      <c r="E3" s="30">
        <v>9</v>
      </c>
      <c r="F3" s="30">
        <v>0</v>
      </c>
      <c r="G3" s="30">
        <v>0</v>
      </c>
      <c r="H3" s="30">
        <v>0</v>
      </c>
      <c r="I3" s="32">
        <f>I8</f>
        <v>0.63000000000000012</v>
      </c>
      <c r="J3" s="32">
        <f>J9</f>
        <v>0.36</v>
      </c>
      <c r="K3" s="19" t="s">
        <v>30</v>
      </c>
      <c r="L3" s="7" t="s">
        <v>39</v>
      </c>
      <c r="M3" s="7">
        <v>0.48799999999999999</v>
      </c>
      <c r="N3" s="18" t="s">
        <v>26</v>
      </c>
      <c r="O3" s="7">
        <v>315</v>
      </c>
      <c r="P3" s="7">
        <f>O3/10</f>
        <v>31.5</v>
      </c>
      <c r="Q3" s="7">
        <f>O3-P3</f>
        <v>283.5</v>
      </c>
      <c r="R3" s="7">
        <v>337</v>
      </c>
      <c r="S3" s="7" t="str">
        <f>IF(R3&gt;Q3, "Yes", "No")</f>
        <v>Yes</v>
      </c>
      <c r="T3" s="26" t="s">
        <v>26</v>
      </c>
      <c r="U3" s="7" t="s">
        <v>42</v>
      </c>
      <c r="V3" s="7">
        <v>0.871</v>
      </c>
      <c r="W3" s="18" t="s">
        <v>26</v>
      </c>
      <c r="X3" s="7">
        <v>888</v>
      </c>
      <c r="Y3" s="7">
        <f>X3/10</f>
        <v>88.8</v>
      </c>
      <c r="Z3" s="7">
        <f>X3-Y3</f>
        <v>799.2</v>
      </c>
      <c r="AA3" s="7">
        <v>804</v>
      </c>
      <c r="AB3" s="7" t="str">
        <f>IF(AA3&gt;Z3, "Yes", "No")</f>
        <v>Yes</v>
      </c>
      <c r="AC3" s="31" t="s">
        <v>26</v>
      </c>
    </row>
    <row r="4" spans="1:29" ht="39.950000000000003" customHeight="1" thickBot="1" x14ac:dyDescent="0.3">
      <c r="A4" s="36"/>
      <c r="B4" s="38"/>
      <c r="C4" s="40"/>
      <c r="D4" s="6" t="s">
        <v>37</v>
      </c>
      <c r="E4" s="30"/>
      <c r="F4" s="30"/>
      <c r="G4" s="30"/>
      <c r="H4" s="30"/>
      <c r="I4" s="32"/>
      <c r="J4" s="32"/>
      <c r="K4" s="19" t="s">
        <v>42</v>
      </c>
      <c r="L4" s="7" t="s">
        <v>43</v>
      </c>
      <c r="M4" s="7">
        <v>0.49399999999999999</v>
      </c>
      <c r="N4" s="18" t="s">
        <v>26</v>
      </c>
      <c r="O4" s="7">
        <v>420</v>
      </c>
      <c r="P4" s="7">
        <f>O4/10</f>
        <v>42</v>
      </c>
      <c r="Q4" s="7">
        <v>373</v>
      </c>
      <c r="R4" s="7">
        <v>366</v>
      </c>
      <c r="S4" s="7" t="str">
        <f>IF(R4&gt;Q4, "Yes", "No")</f>
        <v>No</v>
      </c>
      <c r="T4" s="27"/>
      <c r="U4" s="7" t="s">
        <v>28</v>
      </c>
      <c r="V4" s="7">
        <v>0.76300000000000001</v>
      </c>
      <c r="W4" s="18" t="s">
        <v>26</v>
      </c>
      <c r="X4" s="7">
        <v>685</v>
      </c>
      <c r="Y4" s="7">
        <f t="shared" ref="Y4" si="0">X4/10</f>
        <v>68.5</v>
      </c>
      <c r="Z4" s="7">
        <f t="shared" ref="Z4:Z6" si="1">X4-Y4</f>
        <v>616.5</v>
      </c>
      <c r="AA4" s="7">
        <v>749</v>
      </c>
      <c r="AB4" s="7" t="str">
        <f>IF(AA4&gt;Z4, "Yes", "No")</f>
        <v>Yes</v>
      </c>
      <c r="AC4" s="31"/>
    </row>
    <row r="5" spans="1:29" ht="39.950000000000003" customHeight="1" thickBot="1" x14ac:dyDescent="0.3">
      <c r="A5" s="36"/>
      <c r="B5" s="38"/>
      <c r="C5" s="40"/>
      <c r="D5" s="6" t="s">
        <v>38</v>
      </c>
      <c r="E5" s="30"/>
      <c r="F5" s="30"/>
      <c r="G5" s="30"/>
      <c r="H5" s="30"/>
      <c r="I5" s="32"/>
      <c r="J5" s="32"/>
      <c r="K5" s="19" t="s">
        <v>28</v>
      </c>
      <c r="L5" s="7" t="s">
        <v>40</v>
      </c>
      <c r="M5" s="7">
        <v>0.313</v>
      </c>
      <c r="N5" s="18" t="s">
        <v>26</v>
      </c>
      <c r="O5" s="7">
        <v>287</v>
      </c>
      <c r="P5" s="7">
        <f>O5/10</f>
        <v>28.7</v>
      </c>
      <c r="Q5" s="7">
        <f t="shared" ref="Q5:Q6" si="2">O5-P5</f>
        <v>258.3</v>
      </c>
      <c r="R5" s="7">
        <v>311</v>
      </c>
      <c r="S5" s="7" t="str">
        <f>IF(R5&gt;Q5, "Yes", "No")</f>
        <v>Yes</v>
      </c>
      <c r="T5" s="27"/>
      <c r="U5" s="7" t="s">
        <v>27</v>
      </c>
      <c r="V5" s="7">
        <v>1.4330000000000001</v>
      </c>
      <c r="W5" s="18" t="s">
        <v>26</v>
      </c>
      <c r="X5" s="7">
        <v>965</v>
      </c>
      <c r="Y5" s="7">
        <f>X5/10</f>
        <v>96.5</v>
      </c>
      <c r="Z5" s="7">
        <f t="shared" si="1"/>
        <v>868.5</v>
      </c>
      <c r="AA5" s="7">
        <v>850</v>
      </c>
      <c r="AB5" s="7" t="str">
        <f>IF(AA5&gt;Z5, "Yes", "No")</f>
        <v>No</v>
      </c>
      <c r="AC5" s="31"/>
    </row>
    <row r="6" spans="1:29" ht="39.950000000000003" customHeight="1" thickBot="1" x14ac:dyDescent="0.3">
      <c r="A6" s="37"/>
      <c r="B6" s="38"/>
      <c r="C6" s="40"/>
      <c r="D6" s="8"/>
      <c r="E6" s="30"/>
      <c r="F6" s="30"/>
      <c r="G6" s="30"/>
      <c r="H6" s="30"/>
      <c r="I6" s="32"/>
      <c r="J6" s="32"/>
      <c r="K6" s="19" t="s">
        <v>27</v>
      </c>
      <c r="L6" s="9" t="s">
        <v>41</v>
      </c>
      <c r="M6" s="9">
        <v>1.006</v>
      </c>
      <c r="N6" s="18" t="s">
        <v>26</v>
      </c>
      <c r="O6" s="9">
        <v>315</v>
      </c>
      <c r="P6" s="9">
        <f>O6/10</f>
        <v>31.5</v>
      </c>
      <c r="Q6" s="7">
        <f t="shared" si="2"/>
        <v>283.5</v>
      </c>
      <c r="R6" s="9">
        <v>270</v>
      </c>
      <c r="S6" s="7" t="str">
        <f>IF(R6&gt;Q6, "Yes", "No")</f>
        <v>No</v>
      </c>
      <c r="T6" s="28"/>
      <c r="U6" s="7"/>
      <c r="V6" s="10"/>
      <c r="W6" s="18"/>
      <c r="X6" s="10"/>
      <c r="Y6" s="9">
        <f>X6/10</f>
        <v>0</v>
      </c>
      <c r="Z6" s="7">
        <f t="shared" si="1"/>
        <v>0</v>
      </c>
      <c r="AA6" s="10"/>
      <c r="AB6" s="7" t="str">
        <f>IF(AA6&gt;Z6, "Yes", "No")</f>
        <v>No</v>
      </c>
      <c r="AC6" s="31"/>
    </row>
    <row r="8" spans="1:29" x14ac:dyDescent="0.25">
      <c r="C8" s="20" t="s">
        <v>24</v>
      </c>
      <c r="D8" s="21"/>
      <c r="E8" s="11">
        <f>E3*0.07</f>
        <v>0.63000000000000012</v>
      </c>
      <c r="F8" s="11">
        <f>F3*0.12</f>
        <v>0</v>
      </c>
      <c r="G8" s="11">
        <f>G3*0.23</f>
        <v>0</v>
      </c>
      <c r="H8" s="11">
        <f>H3*0.31</f>
        <v>0</v>
      </c>
      <c r="I8" s="11">
        <f>SUM(E8:H8)</f>
        <v>0.63000000000000012</v>
      </c>
      <c r="J8" s="11"/>
      <c r="K8" s="12"/>
      <c r="L8" s="12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C9" s="22" t="s">
        <v>25</v>
      </c>
      <c r="D9" s="23"/>
      <c r="E9" s="11">
        <f>E3*0.04</f>
        <v>0.36</v>
      </c>
      <c r="F9" s="11">
        <f>F3*0.07</f>
        <v>0</v>
      </c>
      <c r="G9" s="11">
        <f>G3*0.2</f>
        <v>0</v>
      </c>
      <c r="H9" s="11">
        <f>H3*0.31</f>
        <v>0</v>
      </c>
      <c r="I9" s="11"/>
      <c r="J9" s="11">
        <f>SUM(E9:I9)</f>
        <v>0.36</v>
      </c>
      <c r="K9" s="12"/>
      <c r="L9" s="13"/>
      <c r="M9" s="14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C10" s="24" t="s">
        <v>22</v>
      </c>
      <c r="D10" s="24"/>
      <c r="E10" s="11">
        <f>E3*858</f>
        <v>7722</v>
      </c>
      <c r="F10" s="11">
        <f>F3*1471</f>
        <v>0</v>
      </c>
      <c r="G10" s="11">
        <f>G3*2819</f>
        <v>0</v>
      </c>
      <c r="H10" s="11">
        <f>H3*3800</f>
        <v>0</v>
      </c>
      <c r="I10" s="11">
        <f>SUM(E10:H10)</f>
        <v>7722</v>
      </c>
      <c r="J10" s="11"/>
      <c r="L10" s="14"/>
      <c r="M10" s="14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C11" s="25" t="s">
        <v>23</v>
      </c>
      <c r="D11" s="25"/>
      <c r="E11" s="11">
        <f>E3*739</f>
        <v>6651</v>
      </c>
      <c r="F11" s="11">
        <f>F3*1293</f>
        <v>0</v>
      </c>
      <c r="G11" s="11">
        <f>G3*3694</f>
        <v>0</v>
      </c>
      <c r="H11" s="11">
        <f>H3*5725</f>
        <v>0</v>
      </c>
      <c r="I11" s="11"/>
      <c r="J11" s="11">
        <f>SUM(E11:I11)</f>
        <v>6651</v>
      </c>
      <c r="L11" s="14"/>
      <c r="M11" s="14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L12" s="14"/>
      <c r="M12" s="14"/>
    </row>
    <row r="13" spans="1:29" ht="30" x14ac:dyDescent="0.25">
      <c r="C13" s="15"/>
    </row>
    <row r="14" spans="1:29" x14ac:dyDescent="0.25">
      <c r="C14" s="16"/>
    </row>
    <row r="15" spans="1:29" x14ac:dyDescent="0.25">
      <c r="C15" s="17"/>
    </row>
    <row r="16" spans="1:29" x14ac:dyDescent="0.25">
      <c r="C16" s="16"/>
    </row>
    <row r="17" spans="3:3" x14ac:dyDescent="0.25">
      <c r="C17" s="17"/>
    </row>
  </sheetData>
  <mergeCells count="20">
    <mergeCell ref="A1:D1"/>
    <mergeCell ref="A3:A6"/>
    <mergeCell ref="B3:B6"/>
    <mergeCell ref="C3:C6"/>
    <mergeCell ref="F3:F6"/>
    <mergeCell ref="E1:H1"/>
    <mergeCell ref="E3:E6"/>
    <mergeCell ref="I1:J1"/>
    <mergeCell ref="M1:T1"/>
    <mergeCell ref="V1:AC1"/>
    <mergeCell ref="G3:G6"/>
    <mergeCell ref="AC3:AC6"/>
    <mergeCell ref="H3:H6"/>
    <mergeCell ref="I3:I6"/>
    <mergeCell ref="J3:J6"/>
    <mergeCell ref="C8:D8"/>
    <mergeCell ref="C9:D9"/>
    <mergeCell ref="C10:D10"/>
    <mergeCell ref="C11:D11"/>
    <mergeCell ref="T3:T6"/>
  </mergeCells>
  <pageMargins left="0.7" right="0.7" top="0.75" bottom="0.75" header="0.3" footer="0.3"/>
  <pageSetup paperSize="6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Calculations</vt:lpstr>
    </vt:vector>
  </TitlesOfParts>
  <Company>WCBC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Phillips</dc:creator>
  <cp:lastModifiedBy>Donna Tait</cp:lastModifiedBy>
  <dcterms:created xsi:type="dcterms:W3CDTF">2021-02-10T13:36:38Z</dcterms:created>
  <dcterms:modified xsi:type="dcterms:W3CDTF">2025-09-29T09:15:16Z</dcterms:modified>
</cp:coreProperties>
</file>