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\Requested By Planning\4-To be Signed Off and Retured\2022-0754-Terfyna, Smelt Road, Coedpoeth\"/>
    </mc:Choice>
  </mc:AlternateContent>
  <xr:revisionPtr revIDLastSave="0" documentId="8_{B1133A6B-9C87-4147-88A0-334FC0F9DE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cula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G11" i="1"/>
  <c r="F11" i="1"/>
  <c r="E11" i="1"/>
  <c r="H10" i="1"/>
  <c r="G10" i="1"/>
  <c r="F10" i="1"/>
  <c r="E10" i="1"/>
  <c r="J11" i="1" l="1"/>
  <c r="I10" i="1"/>
  <c r="W6" i="1" l="1"/>
  <c r="X6" i="1" s="1"/>
  <c r="Z6" i="1" s="1"/>
  <c r="W4" i="1" l="1"/>
  <c r="X4" i="1" s="1"/>
  <c r="Z4" i="1" s="1"/>
  <c r="W5" i="1"/>
  <c r="W3" i="1"/>
  <c r="X3" i="1" s="1"/>
  <c r="Z3" i="1" s="1"/>
  <c r="O6" i="1"/>
  <c r="P6" i="1" s="1"/>
  <c r="R6" i="1" s="1"/>
  <c r="O5" i="1"/>
  <c r="P5" i="1" s="1"/>
  <c r="R5" i="1" s="1"/>
  <c r="O4" i="1"/>
  <c r="P4" i="1" s="1"/>
  <c r="R4" i="1" s="1"/>
  <c r="O3" i="1"/>
  <c r="P3" i="1" s="1"/>
  <c r="R3" i="1" s="1"/>
  <c r="X5" i="1" l="1"/>
  <c r="Z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Emily Webster</author>
  </authors>
  <commentList>
    <comment ref="C8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  <comment ref="C9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<sst xmlns="http://schemas.openxmlformats.org/spreadsheetml/2006/main" count="54" uniqueCount="44">
  <si>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</si>
  <si>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</si>
  <si>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</si>
  <si>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</si>
  <si>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</si>
  <si>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</si>
  <si>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</si>
  <si>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</si>
  <si>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</si>
  <si>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</si>
  <si>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</si>
  <si>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</si>
  <si>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</si>
  <si>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Capacity of School (Including 10% Surplus Recommended by School Organisation Code)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</si>
  <si>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</si>
  <si>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</si>
  <si>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</si>
  <si>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</si>
  <si>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</si>
  <si>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</si>
  <si>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</si>
  <si>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</si>
  <si>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</si>
  <si>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</si>
  <si>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</si>
  <si>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</si>
  <si>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Published Capacity of School (Taken from Parents Guide 2026/7)</t>
  </si>
  <si>
    <t>Number on Roll (Taken from PLASC Jan 2025 excludes 6th form includes RP)</t>
  </si>
  <si>
    <t>Number on Roll (Taken from PLASC Jan 2025) excludes nursery includes RP</t>
  </si>
  <si>
    <t>Ysgol Morgan Llwyd</t>
  </si>
  <si>
    <t>St Joseph's Catholic and Anglican High School</t>
  </si>
  <si>
    <t>No</t>
  </si>
  <si>
    <t>2022/0754</t>
  </si>
  <si>
    <t>Sharon Holman</t>
  </si>
  <si>
    <t>Terfynfa</t>
  </si>
  <si>
    <t>Coedpoeth</t>
  </si>
  <si>
    <t>Smelt Road</t>
  </si>
  <si>
    <t>LL11 3SH</t>
  </si>
  <si>
    <t>Ysgol Bryn Tabor (WM)</t>
  </si>
  <si>
    <t>Penygelli School (EM)</t>
  </si>
  <si>
    <t>St Mary's CIW VA School, Brymbo (Faith)</t>
  </si>
  <si>
    <t>Ysgol Tanyfron (EM)</t>
  </si>
  <si>
    <t>Ysgol Clywedog</t>
  </si>
  <si>
    <t>Ysgol Bryn Alyn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</si>
</sst>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4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7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selection activeCell="L15" sqref="L15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2" width="20.7109375" style="2" customWidth="1"/>
    <col min="13" max="14" width="10.7109375" style="2" customWidth="1"/>
    <col min="15" max="16" width="14.7109375" style="2" customWidth="1"/>
    <col min="17" max="17" width="10.7109375" style="2" customWidth="1"/>
    <col min="18" max="18" width="17.7109375" style="2" customWidth="1"/>
    <col min="19" max="19" width="14.7109375" style="2" customWidth="1"/>
    <col min="20" max="20" width="20.7109375" style="2" customWidth="1"/>
    <col min="21" max="22" width="10.7109375" style="2" customWidth="1"/>
    <col min="23" max="24" width="14.7109375" style="2" customWidth="1"/>
    <col min="25" max="25" width="10.7109375" style="2" customWidth="1"/>
    <col min="26" max="26" width="17.7109375" style="2" customWidth="1"/>
    <col min="27" max="27" width="14.7109375" style="2" customWidth="1"/>
    <col min="28" max="16384" width="9.140625" style="2"/>
  </cols>
  <sheetData>
    <row r="1" spans="1:27" ht="15.75" thickBot="1" x14ac:dyDescent="0.3">
      <c r="A1" s="25"/>
      <c r="B1" s="25"/>
      <c r="C1" s="25"/>
      <c r="D1" s="26"/>
      <c r="E1" s="24" t="s">
        <v>0</v>
      </c>
      <c r="F1" s="24"/>
      <c r="G1" s="24"/>
      <c r="H1" s="24"/>
      <c r="I1" s="21" t="s">
        <v>1</v>
      </c>
      <c r="J1" s="21"/>
      <c r="K1" s="1"/>
      <c r="L1" s="1"/>
      <c r="M1" s="21" t="s">
        <v>2</v>
      </c>
      <c r="N1" s="21"/>
      <c r="O1" s="21"/>
      <c r="P1" s="21"/>
      <c r="Q1" s="21"/>
      <c r="R1" s="21"/>
      <c r="S1" s="21"/>
      <c r="T1" s="1"/>
      <c r="U1" s="21" t="s">
        <v>3</v>
      </c>
      <c r="V1" s="21"/>
      <c r="W1" s="21"/>
      <c r="X1" s="21"/>
      <c r="Y1" s="21"/>
      <c r="Z1" s="21"/>
      <c r="AA1" s="21"/>
    </row>
    <row r="2" spans="1:27" ht="128.25" thickBot="1" x14ac:dyDescent="0.3">
      <c r="A2" s="3" t="s">
        <v>4</v>
      </c>
      <c r="B2" s="4" t="s">
        <v>5</v>
      </c>
      <c r="C2" s="4" t="s">
        <v>17</v>
      </c>
      <c r="D2" s="4" t="s">
        <v>16</v>
      </c>
      <c r="E2" s="4" t="s">
        <v>20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18</v>
      </c>
      <c r="L2" s="5" t="s">
        <v>21</v>
      </c>
      <c r="M2" s="5" t="s">
        <v>19</v>
      </c>
      <c r="N2" s="5" t="s">
        <v>26</v>
      </c>
      <c r="O2" s="5" t="s">
        <v>14</v>
      </c>
      <c r="P2" s="5" t="s">
        <v>13</v>
      </c>
      <c r="Q2" s="5" t="s">
        <v>28</v>
      </c>
      <c r="R2" s="5" t="s">
        <v>15</v>
      </c>
      <c r="S2" s="5" t="s">
        <v>11</v>
      </c>
      <c r="T2" s="5" t="s">
        <v>21</v>
      </c>
      <c r="U2" s="5" t="s">
        <v>19</v>
      </c>
      <c r="V2" s="5" t="s">
        <v>26</v>
      </c>
      <c r="W2" s="5" t="s">
        <v>14</v>
      </c>
      <c r="X2" s="5" t="s">
        <v>13</v>
      </c>
      <c r="Y2" s="5" t="s">
        <v>27</v>
      </c>
      <c r="Z2" s="5" t="s">
        <v>15</v>
      </c>
      <c r="AA2" s="5" t="s">
        <v>12</v>
      </c>
    </row>
    <row r="3" spans="1:27" ht="39.950000000000003" customHeight="1" thickBot="1" x14ac:dyDescent="0.3">
      <c r="A3" s="27" t="s">
        <v>32</v>
      </c>
      <c r="B3" s="22" t="s">
        <v>33</v>
      </c>
      <c r="C3" s="30">
        <v>46115</v>
      </c>
      <c r="D3" s="6" t="s">
        <v>34</v>
      </c>
      <c r="E3" s="22">
        <v>0</v>
      </c>
      <c r="F3" s="22">
        <v>0</v>
      </c>
      <c r="G3" s="22">
        <v>5</v>
      </c>
      <c r="H3" s="22">
        <v>0</v>
      </c>
      <c r="I3" s="23">
        <f>I8</f>
        <v>1.1500000000000001</v>
      </c>
      <c r="J3" s="23">
        <f>J9</f>
        <v>1</v>
      </c>
      <c r="K3" s="11" t="s">
        <v>29</v>
      </c>
      <c r="L3" s="6" t="s">
        <v>38</v>
      </c>
      <c r="M3" s="6">
        <v>0.503</v>
      </c>
      <c r="N3" s="6">
        <v>315</v>
      </c>
      <c r="O3" s="6">
        <f>N3/10</f>
        <v>31.5</v>
      </c>
      <c r="P3" s="6">
        <f>N3-O3</f>
        <v>283.5</v>
      </c>
      <c r="Q3" s="6">
        <v>181</v>
      </c>
      <c r="R3" s="6" t="str">
        <f>IF(Q3&gt;P3, "Yes", "No")</f>
        <v>No</v>
      </c>
      <c r="S3" s="12" t="s">
        <v>31</v>
      </c>
      <c r="T3" s="6" t="s">
        <v>42</v>
      </c>
      <c r="U3" s="6">
        <v>2.9169999999999998</v>
      </c>
      <c r="V3" s="6">
        <v>888</v>
      </c>
      <c r="W3" s="6">
        <f>V3/10</f>
        <v>88.8</v>
      </c>
      <c r="X3" s="6">
        <f>V3-W3</f>
        <v>799.2</v>
      </c>
      <c r="Y3" s="6">
        <v>804</v>
      </c>
      <c r="Z3" s="6" t="str">
        <f>IF(Y3&gt;X3, "Yes", "No")</f>
        <v>Yes</v>
      </c>
      <c r="AA3" s="12" t="s">
        <v>31</v>
      </c>
    </row>
    <row r="4" spans="1:27" ht="39.950000000000003" customHeight="1" thickBot="1" x14ac:dyDescent="0.3">
      <c r="A4" s="28"/>
      <c r="B4" s="22"/>
      <c r="C4" s="22"/>
      <c r="D4" s="6" t="s">
        <v>36</v>
      </c>
      <c r="E4" s="22"/>
      <c r="F4" s="22"/>
      <c r="G4" s="22"/>
      <c r="H4" s="22"/>
      <c r="I4" s="23"/>
      <c r="J4" s="23"/>
      <c r="K4" s="11" t="s">
        <v>42</v>
      </c>
      <c r="L4" s="6" t="s">
        <v>39</v>
      </c>
      <c r="M4" s="6">
        <v>0.68899999999999995</v>
      </c>
      <c r="N4" s="6">
        <v>315</v>
      </c>
      <c r="O4" s="6">
        <f>N4/10</f>
        <v>31.5</v>
      </c>
      <c r="P4" s="6">
        <f t="shared" ref="P4:P6" si="0">N4-O4</f>
        <v>283.5</v>
      </c>
      <c r="Q4" s="6">
        <v>228</v>
      </c>
      <c r="R4" s="6" t="str">
        <f>IF(Q4&gt;P4, "Yes", "No")</f>
        <v>No</v>
      </c>
      <c r="S4" s="13"/>
      <c r="T4" s="6" t="s">
        <v>29</v>
      </c>
      <c r="U4" s="6">
        <v>5.2069999999999999</v>
      </c>
      <c r="V4" s="6">
        <v>965</v>
      </c>
      <c r="W4" s="6">
        <f t="shared" ref="W4:W5" si="1">V4/10</f>
        <v>96.5</v>
      </c>
      <c r="X4" s="6">
        <f t="shared" ref="X4:X6" si="2">V4-W4</f>
        <v>868.5</v>
      </c>
      <c r="Y4" s="6">
        <v>850</v>
      </c>
      <c r="Z4" s="6" t="str">
        <f>IF(Y4&gt;X4, "Yes", "No")</f>
        <v>No</v>
      </c>
      <c r="AA4" s="13"/>
    </row>
    <row r="5" spans="1:27" ht="39.950000000000003" customHeight="1" thickBot="1" x14ac:dyDescent="0.3">
      <c r="A5" s="28"/>
      <c r="B5" s="22"/>
      <c r="C5" s="22"/>
      <c r="D5" s="6" t="s">
        <v>35</v>
      </c>
      <c r="E5" s="22"/>
      <c r="F5" s="22"/>
      <c r="G5" s="22"/>
      <c r="H5" s="22"/>
      <c r="I5" s="23"/>
      <c r="J5" s="23"/>
      <c r="K5" s="11" t="s">
        <v>43</v>
      </c>
      <c r="L5" s="6" t="s">
        <v>40</v>
      </c>
      <c r="M5" s="6">
        <v>0.73199999999999998</v>
      </c>
      <c r="N5" s="6">
        <v>210</v>
      </c>
      <c r="O5" s="6">
        <f>N5/10</f>
        <v>21</v>
      </c>
      <c r="P5" s="6">
        <f t="shared" si="0"/>
        <v>189</v>
      </c>
      <c r="Q5" s="6">
        <v>111</v>
      </c>
      <c r="R5" s="6" t="str">
        <f>IF(Q5&gt;P5, "Yes", "No")</f>
        <v>No</v>
      </c>
      <c r="S5" s="13"/>
      <c r="T5" s="6" t="s">
        <v>30</v>
      </c>
      <c r="U5" s="6">
        <v>3.915</v>
      </c>
      <c r="V5" s="6">
        <v>685</v>
      </c>
      <c r="W5" s="6">
        <f t="shared" si="1"/>
        <v>68.5</v>
      </c>
      <c r="X5" s="6">
        <f t="shared" si="2"/>
        <v>616.5</v>
      </c>
      <c r="Y5" s="6">
        <v>749</v>
      </c>
      <c r="Z5" s="6" t="str">
        <f>IF(Y5&gt;X5, "Yes", "No")</f>
        <v>Yes</v>
      </c>
      <c r="AA5" s="13"/>
    </row>
    <row r="6" spans="1:27" ht="39.950000000000003" customHeight="1" thickBot="1" x14ac:dyDescent="0.3">
      <c r="A6" s="29"/>
      <c r="B6" s="22"/>
      <c r="C6" s="22"/>
      <c r="D6" s="7" t="s">
        <v>37</v>
      </c>
      <c r="E6" s="22"/>
      <c r="F6" s="22"/>
      <c r="G6" s="22"/>
      <c r="H6" s="22"/>
      <c r="I6" s="23"/>
      <c r="J6" s="23"/>
      <c r="K6" s="11" t="s">
        <v>43</v>
      </c>
      <c r="L6" s="8" t="s">
        <v>41</v>
      </c>
      <c r="M6" s="8">
        <v>1.736</v>
      </c>
      <c r="N6" s="8">
        <v>140</v>
      </c>
      <c r="O6" s="8">
        <f>N6/10</f>
        <v>14</v>
      </c>
      <c r="P6" s="6">
        <f t="shared" si="0"/>
        <v>126</v>
      </c>
      <c r="Q6" s="8">
        <v>121</v>
      </c>
      <c r="R6" s="6" t="str">
        <f>IF(Q6&gt;P6, "Yes", "No")</f>
        <v>No</v>
      </c>
      <c r="S6" s="14"/>
      <c r="T6" s="6"/>
      <c r="U6" s="9"/>
      <c r="V6" s="9"/>
      <c r="W6" s="8">
        <f>V6/10</f>
        <v>0</v>
      </c>
      <c r="X6" s="6">
        <f t="shared" si="2"/>
        <v>0</v>
      </c>
      <c r="Y6" s="9"/>
      <c r="Z6" s="6" t="str">
        <f>IF(Y6&gt;X6, "Yes", "No")</f>
        <v>No</v>
      </c>
      <c r="AA6" s="14"/>
    </row>
    <row r="8" spans="1:27" x14ac:dyDescent="0.25">
      <c r="C8" s="15" t="s">
        <v>24</v>
      </c>
      <c r="D8" s="16"/>
      <c r="E8" s="10">
        <f>E3*0.07</f>
        <v>0</v>
      </c>
      <c r="F8" s="10">
        <f>F3*0.12</f>
        <v>0</v>
      </c>
      <c r="G8" s="10">
        <f>G3*0.23</f>
        <v>1.1500000000000001</v>
      </c>
      <c r="H8" s="10">
        <f>H3*0.31</f>
        <v>0</v>
      </c>
      <c r="I8" s="10">
        <f>SUM(E8:H8)</f>
        <v>1.1500000000000001</v>
      </c>
      <c r="J8" s="10"/>
      <c r="R8" s="31"/>
      <c r="S8" s="32"/>
      <c r="T8" s="32"/>
      <c r="U8" s="33"/>
      <c r="V8" s="33"/>
      <c r="W8" s="33"/>
      <c r="X8" s="33"/>
      <c r="Y8" s="33"/>
      <c r="Z8" s="31"/>
      <c r="AA8" s="32"/>
    </row>
    <row r="9" spans="1:27" x14ac:dyDescent="0.25">
      <c r="C9" s="17" t="s">
        <v>25</v>
      </c>
      <c r="D9" s="18"/>
      <c r="E9" s="10">
        <f>E3*0.04</f>
        <v>0</v>
      </c>
      <c r="F9" s="10">
        <f>F3*0.07</f>
        <v>0</v>
      </c>
      <c r="G9" s="10">
        <f>G3*0.2</f>
        <v>1</v>
      </c>
      <c r="H9" s="10">
        <f>H3*0.31</f>
        <v>0</v>
      </c>
      <c r="I9" s="10"/>
      <c r="J9" s="10">
        <f>SUM(E9:I9)</f>
        <v>1</v>
      </c>
      <c r="R9" s="33"/>
      <c r="S9" s="33"/>
      <c r="T9" s="33"/>
      <c r="U9" s="33"/>
      <c r="V9" s="33"/>
      <c r="W9" s="33"/>
      <c r="X9" s="33"/>
      <c r="Y9" s="33"/>
      <c r="Z9" s="33"/>
      <c r="AA9" s="33"/>
    </row>
    <row r="10" spans="1:27" x14ac:dyDescent="0.25">
      <c r="C10" s="19" t="s">
        <v>22</v>
      </c>
      <c r="D10" s="19"/>
      <c r="E10" s="10">
        <f>E3*858</f>
        <v>0</v>
      </c>
      <c r="F10" s="10">
        <f>F3*1471</f>
        <v>0</v>
      </c>
      <c r="G10" s="10">
        <f>G3*2819</f>
        <v>14095</v>
      </c>
      <c r="H10" s="10">
        <f>H3*3800</f>
        <v>0</v>
      </c>
      <c r="I10" s="10">
        <f>SUM(E10:H10)</f>
        <v>14095</v>
      </c>
      <c r="J10" s="10"/>
      <c r="R10" s="31"/>
      <c r="S10" s="32"/>
      <c r="T10" s="33"/>
      <c r="U10" s="33"/>
      <c r="V10" s="33"/>
      <c r="W10" s="33"/>
      <c r="X10" s="33"/>
      <c r="Y10" s="33"/>
      <c r="Z10" s="31"/>
      <c r="AA10" s="32"/>
    </row>
    <row r="11" spans="1:27" x14ac:dyDescent="0.25">
      <c r="C11" s="20" t="s">
        <v>23</v>
      </c>
      <c r="D11" s="20"/>
      <c r="E11" s="10">
        <f>E3*739</f>
        <v>0</v>
      </c>
      <c r="F11" s="10">
        <f>F3*1293</f>
        <v>0</v>
      </c>
      <c r="G11" s="10">
        <f>G3*3694</f>
        <v>18470</v>
      </c>
      <c r="H11" s="10">
        <f>H3*5725</f>
        <v>0</v>
      </c>
      <c r="I11" s="10"/>
      <c r="J11" s="10">
        <f>SUM(E11:I11)</f>
        <v>18470</v>
      </c>
    </row>
  </sheetData>
  <mergeCells count="20">
    <mergeCell ref="A1:D1"/>
    <mergeCell ref="A3:A6"/>
    <mergeCell ref="B3:B6"/>
    <mergeCell ref="C3:C6"/>
    <mergeCell ref="E3:E6"/>
    <mergeCell ref="U1:AA1"/>
    <mergeCell ref="G3:G6"/>
    <mergeCell ref="H3:H6"/>
    <mergeCell ref="I3:I6"/>
    <mergeCell ref="J3:J6"/>
    <mergeCell ref="E1:H1"/>
    <mergeCell ref="I1:J1"/>
    <mergeCell ref="M1:S1"/>
    <mergeCell ref="S3:S6"/>
    <mergeCell ref="AA3:AA6"/>
    <mergeCell ref="C8:D8"/>
    <mergeCell ref="C9:D9"/>
    <mergeCell ref="C10:D10"/>
    <mergeCell ref="C11:D11"/>
    <mergeCell ref="F3:F6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2026-04-01T09:16:05Z</dcterms:modified>
</cp:coreProperties>
</file>