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-To be Signed Off by Simon, Dafydd\P2024 1466-Lower Berse Farm-Second Application\"/>
    </mc:Choice>
  </mc:AlternateContent>
  <bookViews>
    <workbookView xWindow="240" yWindow="75" windowWidth="19980" windowHeight="8325"/>
  </bookViews>
  <sheets>
    <sheet name="Calculations" sheetId="1" r:id="rId1"/>
    <sheet name="Map" sheetId="2" r:id="rId2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E11" i="1"/>
  <c r="H10" i="1"/>
  <c r="G10" i="1"/>
  <c r="F10" i="1"/>
  <c r="E10" i="1"/>
  <c r="J11" i="1" l="1"/>
  <c r="AC10" i="1" s="1"/>
  <c r="I10" i="1"/>
  <c r="T10" i="1" s="1"/>
  <c r="Y6" i="1" l="1"/>
  <c r="Z6" i="1" s="1"/>
  <c r="AB6" i="1" s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T8" i="1" s="1"/>
  <c r="J9" i="1"/>
  <c r="J3" i="1" s="1"/>
  <c r="AC8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N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W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F3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Formula Used:
25% of 1450</t>
        </r>
      </text>
    </comment>
    <comment ref="G3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Formula Used:
40% of 1450</t>
        </r>
      </text>
    </comment>
    <comment ref="H3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Formula Used:
35% of 1450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for distances, when using this postcode it maps to telecom mast exclusion zone</t>
        </r>
      </text>
    </comment>
    <comment ref="C8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<sst xmlns="http://schemas.openxmlformats.org/spreadsheetml/2006/main" count="68" uniqueCount="51">
  <si>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</si>
  <si>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</si>
  <si>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</si>
  <si>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</si>
  <si>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</si>
  <si>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</si>
  <si>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</si>
  <si>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</si>
  <si>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</si>
  <si>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</si>
  <si>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</si>
  <si>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</si>
  <si>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</si>
  <si>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</si>
  <si>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</si>
  <si>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of Contributions Already Received (Exceeded 5)</t>
  </si>
  <si>
    <t>Capacity 10% (Recommended Surplus Required)</t>
  </si>
  <si>
    <t>Over-Capacity (When 10% Surplus Applied)</t>
  </si>
  <si>
    <t>Pri Contribution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</si>
  <si>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</si>
  <si>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</si>
  <si>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</si>
  <si>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</si>
  <si>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Sec Contribution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</si>
  <si>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</si>
  <si>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</si>
  <si>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</si>
  <si>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</si>
  <si>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</si>
  <si>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</si>
  <si>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Number on Roll (Taken from PLASC provisional 2024) excludes nuresery includes RP</t>
  </si>
  <si>
    <t>Number on Roll (Taken from PLASC provisional 2024 excludes 6th form includes RP)</t>
  </si>
  <si>
    <t>St Joseph's</t>
  </si>
  <si>
    <t>No</t>
  </si>
  <si>
    <t>Ysgol Morgan Llwyd</t>
  </si>
  <si>
    <t>Yes</t>
  </si>
  <si>
    <t>Matthew Phillips</t>
  </si>
  <si>
    <t>P/2024/1466</t>
  </si>
  <si>
    <t>Land At Lower Berse Farm</t>
  </si>
  <si>
    <t>Bersham</t>
  </si>
  <si>
    <t>Wrexham</t>
  </si>
  <si>
    <t>LL14 4HP</t>
  </si>
  <si>
    <t>Ysgol Clywedog</t>
  </si>
  <si>
    <t>St Joseph's High School</t>
  </si>
  <si>
    <t>St Mary's Catholic Primary School</t>
  </si>
  <si>
    <t>Ysgol Rhostyllen</t>
  </si>
  <si>
    <t>Morgan Llwyd</t>
  </si>
  <si>
    <t xml:space="preserve">Clywedog </t>
  </si>
  <si>
    <t>Victoria CP School</t>
  </si>
  <si>
    <t>Ysgol Plas Coch CP, Wrexham</t>
  </si>
  <si>
    <t>Ysgol Y Grango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</si>
</sst>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24"/>
      <color rgb="FF0B0C0C"/>
      <name val="Helvetica"/>
    </font>
    <font>
      <sz val="10"/>
      <color rgb="FF0B0C0C"/>
      <name val="Helvetica"/>
    </font>
    <font>
      <b/>
      <sz val="10"/>
      <color rgb="FF0B0C0C"/>
      <name val="Helvetica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1" xfId="0" applyNumberFormat="1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7" fillId="4" borderId="1" xfId="0" applyFont="1" applyFill="1" applyBorder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 inden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</xdr:row>
      <xdr:rowOff>85725</xdr:rowOff>
    </xdr:from>
    <xdr:to>
      <xdr:col>6</xdr:col>
      <xdr:colOff>533400</xdr:colOff>
      <xdr:row>1</xdr:row>
      <xdr:rowOff>352425</xdr:rowOff>
    </xdr:to>
    <xdr:pic>
      <xdr:nvPicPr>
        <xdr:cNvPr id="2" name="Picture 8" descr="image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85750"/>
          <a:ext cx="3267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133349</xdr:rowOff>
    </xdr:from>
    <xdr:to>
      <xdr:col>20</xdr:col>
      <xdr:colOff>589836</xdr:colOff>
      <xdr:row>46</xdr:row>
      <xdr:rowOff>123825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013" t="13427" r="23219" b="21194"/>
        <a:stretch/>
      </xdr:blipFill>
      <xdr:spPr>
        <a:xfrm>
          <a:off x="495300" y="323849"/>
          <a:ext cx="12286536" cy="8562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7"/>
  <sheetViews>
    <sheetView tabSelected="1" workbookViewId="0">
      <selection activeCell="L13" sqref="L13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38"/>
      <c r="B1" s="38"/>
      <c r="C1" s="38"/>
      <c r="D1" s="39"/>
      <c r="E1" s="37" t="s">
        <v>0</v>
      </c>
      <c r="F1" s="37"/>
      <c r="G1" s="37"/>
      <c r="H1" s="37"/>
      <c r="I1" s="31" t="s">
        <v>1</v>
      </c>
      <c r="J1" s="31"/>
      <c r="K1" s="1"/>
      <c r="L1" s="1"/>
      <c r="M1" s="31" t="s">
        <v>2</v>
      </c>
      <c r="N1" s="31"/>
      <c r="O1" s="31"/>
      <c r="P1" s="31"/>
      <c r="Q1" s="31"/>
      <c r="R1" s="31"/>
      <c r="S1" s="31"/>
      <c r="T1" s="31"/>
      <c r="U1" s="1"/>
      <c r="V1" s="31" t="s">
        <v>3</v>
      </c>
      <c r="W1" s="31"/>
      <c r="X1" s="31"/>
      <c r="Y1" s="31"/>
      <c r="Z1" s="31"/>
      <c r="AA1" s="31"/>
      <c r="AB1" s="31"/>
      <c r="AC1" s="31"/>
    </row>
    <row r="2" spans="1:29" ht="141" thickBot="1" x14ac:dyDescent="0.3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15</v>
      </c>
      <c r="O2" s="5" t="s">
        <v>13</v>
      </c>
      <c r="P2" s="5" t="s">
        <v>16</v>
      </c>
      <c r="Q2" s="5" t="s">
        <v>14</v>
      </c>
      <c r="R2" s="5" t="s">
        <v>30</v>
      </c>
      <c r="S2" s="5" t="s">
        <v>17</v>
      </c>
      <c r="T2" s="5" t="s">
        <v>11</v>
      </c>
      <c r="U2" s="5" t="s">
        <v>25</v>
      </c>
      <c r="V2" s="5" t="s">
        <v>22</v>
      </c>
      <c r="W2" s="5" t="s">
        <v>15</v>
      </c>
      <c r="X2" s="5" t="s">
        <v>13</v>
      </c>
      <c r="Y2" s="5" t="s">
        <v>16</v>
      </c>
      <c r="Z2" s="5" t="s">
        <v>14</v>
      </c>
      <c r="AA2" s="5" t="s">
        <v>31</v>
      </c>
      <c r="AB2" s="5" t="s">
        <v>17</v>
      </c>
      <c r="AC2" s="5" t="s">
        <v>12</v>
      </c>
    </row>
    <row r="3" spans="1:29" ht="39.950000000000003" customHeight="1" thickBot="1" x14ac:dyDescent="0.3">
      <c r="A3" s="40" t="s">
        <v>37</v>
      </c>
      <c r="B3" s="22" t="s">
        <v>36</v>
      </c>
      <c r="C3" s="23"/>
      <c r="D3" s="6" t="s">
        <v>38</v>
      </c>
      <c r="E3" s="24">
        <v>0</v>
      </c>
      <c r="F3" s="24">
        <v>362</v>
      </c>
      <c r="G3" s="24">
        <v>581</v>
      </c>
      <c r="H3" s="24">
        <v>507</v>
      </c>
      <c r="I3" s="33">
        <f>I8</f>
        <v>334.24</v>
      </c>
      <c r="J3" s="33">
        <f>J9</f>
        <v>298.71000000000004</v>
      </c>
      <c r="K3" s="21" t="s">
        <v>47</v>
      </c>
      <c r="L3" s="7" t="s">
        <v>45</v>
      </c>
      <c r="M3" s="7">
        <v>0.79900000000000004</v>
      </c>
      <c r="N3" s="20" t="s">
        <v>33</v>
      </c>
      <c r="O3" s="7">
        <v>210</v>
      </c>
      <c r="P3" s="7">
        <f>O3/10</f>
        <v>21</v>
      </c>
      <c r="Q3" s="7">
        <f>O3-P3</f>
        <v>189</v>
      </c>
      <c r="R3" s="7">
        <v>193</v>
      </c>
      <c r="S3" s="7" t="str">
        <f>IF(R3&gt;Q3, "Yes", "No")</f>
        <v>Yes</v>
      </c>
      <c r="T3" s="34" t="s">
        <v>35</v>
      </c>
      <c r="U3" s="7" t="s">
        <v>42</v>
      </c>
      <c r="V3" s="7">
        <v>0.7</v>
      </c>
      <c r="W3" s="20" t="s">
        <v>33</v>
      </c>
      <c r="X3" s="7">
        <v>888</v>
      </c>
      <c r="Y3" s="7">
        <f>X3/10</f>
        <v>88.8</v>
      </c>
      <c r="Z3" s="7">
        <f>X3-Y3</f>
        <v>799.2</v>
      </c>
      <c r="AA3" s="7">
        <v>846</v>
      </c>
      <c r="AB3" s="7" t="str">
        <f>IF(AA3&gt;Z3, "Yes", "No")</f>
        <v>Yes</v>
      </c>
      <c r="AC3" s="32" t="s">
        <v>35</v>
      </c>
    </row>
    <row r="4" spans="1:29" ht="39.950000000000003" customHeight="1" thickBot="1" x14ac:dyDescent="0.3">
      <c r="A4" s="41"/>
      <c r="B4" s="22"/>
      <c r="C4" s="23"/>
      <c r="D4" s="6" t="s">
        <v>39</v>
      </c>
      <c r="E4" s="24"/>
      <c r="F4" s="24"/>
      <c r="G4" s="24"/>
      <c r="H4" s="24"/>
      <c r="I4" s="33"/>
      <c r="J4" s="33"/>
      <c r="K4" s="21" t="s">
        <v>47</v>
      </c>
      <c r="L4" s="7" t="s">
        <v>48</v>
      </c>
      <c r="M4" s="7">
        <v>1.2749999999999999</v>
      </c>
      <c r="N4" s="20">
        <v>4</v>
      </c>
      <c r="O4" s="7">
        <v>420</v>
      </c>
      <c r="P4" s="7">
        <f>O4/10</f>
        <v>42</v>
      </c>
      <c r="Q4" s="7">
        <f t="shared" ref="Q4:Q6" si="0">O4-P4</f>
        <v>378</v>
      </c>
      <c r="R4" s="7">
        <v>394</v>
      </c>
      <c r="S4" s="7" t="str">
        <f>IF(R4&gt;Q4, "Yes", "No")</f>
        <v>Yes</v>
      </c>
      <c r="T4" s="35"/>
      <c r="U4" s="7" t="s">
        <v>50</v>
      </c>
      <c r="V4" s="7">
        <v>2.516</v>
      </c>
      <c r="W4" s="20" t="s">
        <v>33</v>
      </c>
      <c r="X4" s="7">
        <v>590</v>
      </c>
      <c r="Y4" s="7">
        <f t="shared" ref="Y4:Y5" si="1">X4/10</f>
        <v>59</v>
      </c>
      <c r="Z4" s="7">
        <f t="shared" ref="Z4:Z6" si="2">X4-Y4</f>
        <v>531</v>
      </c>
      <c r="AA4" s="7">
        <v>579</v>
      </c>
      <c r="AB4" s="7" t="str">
        <f>IF(AA4&gt;Z4, "Yes", "No")</f>
        <v>Yes</v>
      </c>
      <c r="AC4" s="32"/>
    </row>
    <row r="5" spans="1:29" ht="39.950000000000003" customHeight="1" thickBot="1" x14ac:dyDescent="0.3">
      <c r="A5" s="41"/>
      <c r="B5" s="22"/>
      <c r="C5" s="23"/>
      <c r="D5" s="6" t="s">
        <v>40</v>
      </c>
      <c r="E5" s="24"/>
      <c r="F5" s="24"/>
      <c r="G5" s="24"/>
      <c r="H5" s="24"/>
      <c r="I5" s="33"/>
      <c r="J5" s="33"/>
      <c r="K5" s="21" t="s">
        <v>46</v>
      </c>
      <c r="L5" s="7" t="s">
        <v>49</v>
      </c>
      <c r="M5" s="7">
        <v>1.8049999999999999</v>
      </c>
      <c r="N5" s="20" t="s">
        <v>33</v>
      </c>
      <c r="O5" s="7">
        <v>315</v>
      </c>
      <c r="P5" s="7">
        <f>O5/10</f>
        <v>31.5</v>
      </c>
      <c r="Q5" s="7">
        <f t="shared" si="0"/>
        <v>283.5</v>
      </c>
      <c r="R5" s="7">
        <v>261</v>
      </c>
      <c r="S5" s="7" t="str">
        <f>IF(R5&gt;Q5, "Yes", "No")</f>
        <v>No</v>
      </c>
      <c r="T5" s="35"/>
      <c r="U5" s="7" t="s">
        <v>43</v>
      </c>
      <c r="V5" s="7">
        <v>1.7350000000000001</v>
      </c>
      <c r="W5" s="20" t="s">
        <v>33</v>
      </c>
      <c r="X5" s="7">
        <v>685</v>
      </c>
      <c r="Y5" s="7">
        <f t="shared" si="1"/>
        <v>68.5</v>
      </c>
      <c r="Z5" s="7">
        <f t="shared" si="2"/>
        <v>616.5</v>
      </c>
      <c r="AA5" s="7">
        <v>734</v>
      </c>
      <c r="AB5" s="7" t="str">
        <f>IF(AA5&gt;Z5, "Yes", "No")</f>
        <v>Yes</v>
      </c>
      <c r="AC5" s="32"/>
    </row>
    <row r="6" spans="1:29" ht="39.950000000000003" customHeight="1" thickBot="1" x14ac:dyDescent="0.3">
      <c r="A6" s="42"/>
      <c r="B6" s="22"/>
      <c r="C6" s="23"/>
      <c r="D6" s="8" t="s">
        <v>41</v>
      </c>
      <c r="E6" s="24"/>
      <c r="F6" s="24"/>
      <c r="G6" s="24"/>
      <c r="H6" s="24"/>
      <c r="I6" s="33"/>
      <c r="J6" s="33"/>
      <c r="K6" s="21" t="s">
        <v>32</v>
      </c>
      <c r="L6" s="9" t="s">
        <v>44</v>
      </c>
      <c r="M6" s="9">
        <v>1.4870000000000001</v>
      </c>
      <c r="N6" s="20" t="s">
        <v>33</v>
      </c>
      <c r="O6" s="9">
        <v>287</v>
      </c>
      <c r="P6" s="9">
        <f>O6/10</f>
        <v>28.7</v>
      </c>
      <c r="Q6" s="7">
        <f t="shared" si="0"/>
        <v>258.3</v>
      </c>
      <c r="R6" s="9">
        <v>323</v>
      </c>
      <c r="S6" s="7" t="str">
        <f>IF(R6&gt;Q6, "Yes", "No")</f>
        <v>Yes</v>
      </c>
      <c r="T6" s="36"/>
      <c r="U6" s="7" t="s">
        <v>34</v>
      </c>
      <c r="V6" s="9">
        <v>3.0270000000000001</v>
      </c>
      <c r="W6" s="20" t="s">
        <v>33</v>
      </c>
      <c r="X6" s="9">
        <v>965</v>
      </c>
      <c r="Y6" s="9">
        <f>X6/10</f>
        <v>96.5</v>
      </c>
      <c r="Z6" s="7">
        <f t="shared" si="2"/>
        <v>868.5</v>
      </c>
      <c r="AA6" s="9">
        <v>808</v>
      </c>
      <c r="AB6" s="7" t="str">
        <f>IF(AA6&gt;Z6, "Yes", "No")</f>
        <v>No</v>
      </c>
      <c r="AC6" s="32"/>
    </row>
    <row r="7" spans="1:29" ht="15.75" thickBot="1" x14ac:dyDescent="0.3"/>
    <row r="8" spans="1:29" ht="15.75" thickBot="1" x14ac:dyDescent="0.3">
      <c r="C8" s="25" t="s">
        <v>28</v>
      </c>
      <c r="D8" s="26"/>
      <c r="E8" s="10">
        <f>E3*0.07</f>
        <v>0</v>
      </c>
      <c r="F8" s="10">
        <f>F3*0.12</f>
        <v>43.44</v>
      </c>
      <c r="G8" s="10">
        <f>G3*0.23</f>
        <v>133.63</v>
      </c>
      <c r="H8" s="10">
        <f>H3*0.31</f>
        <v>157.16999999999999</v>
      </c>
      <c r="I8" s="10">
        <f>SUM(E8:H8)</f>
        <v>334.24</v>
      </c>
      <c r="J8" s="10"/>
      <c r="K8" s="11"/>
      <c r="L8" s="11"/>
      <c r="S8" s="16" t="s">
        <v>18</v>
      </c>
      <c r="T8" s="12">
        <f>I3*12257</f>
        <v>4096779.68</v>
      </c>
      <c r="U8" s="13"/>
      <c r="AB8" s="16" t="s">
        <v>23</v>
      </c>
      <c r="AC8" s="12">
        <f>J3*18469</f>
        <v>5516874.9900000002</v>
      </c>
    </row>
    <row r="9" spans="1:29" ht="15.75" thickBot="1" x14ac:dyDescent="0.3">
      <c r="C9" s="27" t="s">
        <v>29</v>
      </c>
      <c r="D9" s="28"/>
      <c r="E9" s="10">
        <f>E3*0.04</f>
        <v>0</v>
      </c>
      <c r="F9" s="10">
        <f>F3*0.07</f>
        <v>25.340000000000003</v>
      </c>
      <c r="G9" s="10">
        <f>G3*0.2</f>
        <v>116.2</v>
      </c>
      <c r="H9" s="10">
        <f>H3*0.31</f>
        <v>157.16999999999999</v>
      </c>
      <c r="I9" s="10"/>
      <c r="J9" s="10">
        <f>SUM(E9:I9)</f>
        <v>298.71000000000004</v>
      </c>
      <c r="K9" s="11"/>
      <c r="L9" s="14"/>
      <c r="M9" s="15"/>
    </row>
    <row r="10" spans="1:29" ht="15.75" thickBot="1" x14ac:dyDescent="0.3">
      <c r="C10" s="29" t="s">
        <v>26</v>
      </c>
      <c r="D10" s="29"/>
      <c r="E10" s="10">
        <f>E3*858</f>
        <v>0</v>
      </c>
      <c r="F10" s="10">
        <f>F3*1471</f>
        <v>532502</v>
      </c>
      <c r="G10" s="10">
        <f>G3*2819</f>
        <v>1637839</v>
      </c>
      <c r="H10" s="10">
        <f>H3*3800</f>
        <v>1926600</v>
      </c>
      <c r="I10" s="10">
        <f>SUM(E10:H10)</f>
        <v>4096941</v>
      </c>
      <c r="J10" s="10"/>
      <c r="L10" s="15"/>
      <c r="M10" s="15"/>
      <c r="S10" s="16" t="s">
        <v>18</v>
      </c>
      <c r="T10" s="12">
        <f>$I$10</f>
        <v>4096941</v>
      </c>
      <c r="AB10" s="16" t="s">
        <v>23</v>
      </c>
      <c r="AC10" s="12">
        <f>$J$11</f>
        <v>5516855</v>
      </c>
    </row>
    <row r="11" spans="1:29" x14ac:dyDescent="0.25">
      <c r="C11" s="30" t="s">
        <v>27</v>
      </c>
      <c r="D11" s="30"/>
      <c r="E11" s="10">
        <f>E3*739</f>
        <v>0</v>
      </c>
      <c r="F11" s="10">
        <f>F3*1293</f>
        <v>468066</v>
      </c>
      <c r="G11" s="10">
        <f>G3*3694</f>
        <v>2146214</v>
      </c>
      <c r="H11" s="10">
        <f>H3*5725</f>
        <v>2902575</v>
      </c>
      <c r="I11" s="10"/>
      <c r="J11" s="10">
        <f>SUM(E11:I11)</f>
        <v>5516855</v>
      </c>
      <c r="L11" s="15"/>
      <c r="M11" s="15"/>
    </row>
    <row r="12" spans="1:29" x14ac:dyDescent="0.25">
      <c r="L12" s="15"/>
      <c r="M12" s="15"/>
    </row>
    <row r="13" spans="1:29" ht="30" x14ac:dyDescent="0.25">
      <c r="C13" s="17"/>
    </row>
    <row r="14" spans="1:29" x14ac:dyDescent="0.25">
      <c r="C14" s="18"/>
    </row>
    <row r="15" spans="1:29" x14ac:dyDescent="0.25">
      <c r="C15" s="19"/>
    </row>
    <row r="16" spans="1:29" x14ac:dyDescent="0.25">
      <c r="C16" s="18"/>
    </row>
    <row r="17" spans="3:3" x14ac:dyDescent="0.25">
      <c r="C17" s="19"/>
    </row>
  </sheetData>
  <mergeCells count="20">
    <mergeCell ref="C10:D10"/>
    <mergeCell ref="C11:D11"/>
    <mergeCell ref="V1:AC1"/>
    <mergeCell ref="G3:G6"/>
    <mergeCell ref="AC3:AC6"/>
    <mergeCell ref="H3:H6"/>
    <mergeCell ref="I3:I6"/>
    <mergeCell ref="J3:J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  <mergeCell ref="C8:D8"/>
    <mergeCell ref="C9:D9"/>
  </mergeCells>
  <pageMargins left="0.7" right="0.7" top="0.75" bottom="0.75" header="0.3" footer="0.3"/>
  <pageSetup paperSiz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6" sqref="W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Calculations</vt:lpstr>
      <vt:lpstr>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2025-01-30T17:32:47Z</dcterms:modified>
</cp:coreProperties>
</file>